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ate1904="1" showInkAnnotation="0" autoCompressPictures="0"/>
  <mc:AlternateContent xmlns:mc="http://schemas.openxmlformats.org/markup-compatibility/2006">
    <mc:Choice Requires="x15">
      <x15ac:absPath xmlns:x15ac="http://schemas.microsoft.com/office/spreadsheetml/2010/11/ac" url="O:\SBIR STTR\SBIR-STTR\FOA Changes\FY2025\NEW Financial Templates\"/>
    </mc:Choice>
  </mc:AlternateContent>
  <xr:revisionPtr revIDLastSave="0" documentId="8_{11A34431-1169-4F90-8458-712292C01B9E}" xr6:coauthVersionLast="47" xr6:coauthVersionMax="47" xr10:uidLastSave="{00000000-0000-0000-0000-000000000000}"/>
  <bookViews>
    <workbookView xWindow="-110" yWindow="-110" windowWidth="19420" windowHeight="10300" tabRatio="418" firstSheet="1" activeTab="1" xr2:uid="{00000000-000D-0000-FFFF-FFFF00000000}"/>
  </bookViews>
  <sheets>
    <sheet name="Pro Forma Worksheet - EXAMPLE" sheetId="7" r:id="rId1"/>
    <sheet name="Pro Forma Worksheet - BLANK" sheetId="8" r:id="rId2"/>
    <sheet name="Assumptions" sheetId="3"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43" i="8" l="1"/>
  <c r="G45" i="8" s="1"/>
  <c r="F43" i="8"/>
  <c r="F45" i="8" s="1"/>
  <c r="E43" i="8"/>
  <c r="E45" i="8" s="1"/>
  <c r="D43" i="8"/>
  <c r="D45" i="8" s="1"/>
  <c r="C43" i="8"/>
  <c r="C45" i="8" s="1"/>
  <c r="D28" i="8"/>
  <c r="C28" i="8"/>
  <c r="G24" i="8"/>
  <c r="G28" i="8" s="1"/>
  <c r="F24" i="8"/>
  <c r="F28" i="8" s="1"/>
  <c r="E24" i="8"/>
  <c r="E28" i="8" s="1"/>
  <c r="D24" i="8"/>
  <c r="C24" i="8"/>
  <c r="G14" i="8"/>
  <c r="G15" i="8" s="1"/>
  <c r="F14" i="8"/>
  <c r="F15" i="8" s="1"/>
  <c r="E14" i="8"/>
  <c r="E15" i="8" s="1"/>
  <c r="E30" i="8" s="1"/>
  <c r="D14" i="8"/>
  <c r="D15" i="8" s="1"/>
  <c r="D30" i="8" s="1"/>
  <c r="C14" i="8"/>
  <c r="C15" i="8" s="1"/>
  <c r="C30" i="8" s="1"/>
  <c r="D8" i="8"/>
  <c r="E8" i="8" s="1"/>
  <c r="F8" i="8" s="1"/>
  <c r="G8" i="8" s="1"/>
  <c r="C16" i="8" l="1"/>
  <c r="E16" i="8"/>
  <c r="E21" i="8" s="1"/>
  <c r="C31" i="8"/>
  <c r="D31" i="8"/>
  <c r="C17" i="8"/>
  <c r="C21" i="8"/>
  <c r="E31" i="8"/>
  <c r="E29" i="8"/>
  <c r="F16" i="8"/>
  <c r="F30" i="8"/>
  <c r="F31" i="8" s="1"/>
  <c r="F29" i="8"/>
  <c r="G16" i="8"/>
  <c r="G30" i="8"/>
  <c r="G31" i="8" s="1"/>
  <c r="G29" i="8"/>
  <c r="D16" i="8"/>
  <c r="G55" i="7"/>
  <c r="F55" i="7"/>
  <c r="E55" i="7"/>
  <c r="D55" i="7"/>
  <c r="C55" i="7"/>
  <c r="E17" i="8" l="1"/>
  <c r="F21" i="8"/>
  <c r="F34" i="8" s="1"/>
  <c r="F17" i="8"/>
  <c r="E34" i="8"/>
  <c r="D21" i="8"/>
  <c r="D34" i="8" s="1"/>
  <c r="D17" i="8"/>
  <c r="G17" i="8"/>
  <c r="G21" i="8"/>
  <c r="G34" i="8" s="1"/>
  <c r="C34" i="8"/>
  <c r="G22" i="3"/>
  <c r="F22" i="3" s="1"/>
  <c r="G21" i="3"/>
  <c r="F21" i="3" s="1"/>
  <c r="G18" i="3"/>
  <c r="F18" i="3"/>
  <c r="G15" i="3"/>
  <c r="F15" i="3" s="1"/>
  <c r="F45" i="7"/>
  <c r="G43" i="7"/>
  <c r="G45" i="7" s="1"/>
  <c r="F43" i="7"/>
  <c r="E43" i="7"/>
  <c r="E45" i="7" s="1"/>
  <c r="D43" i="7"/>
  <c r="D45" i="7" s="1"/>
  <c r="C43" i="7"/>
  <c r="C45" i="7" s="1"/>
  <c r="G30" i="7"/>
  <c r="G28" i="7"/>
  <c r="G31" i="7" s="1"/>
  <c r="F28" i="7"/>
  <c r="G24" i="7"/>
  <c r="F24" i="7"/>
  <c r="E24" i="7"/>
  <c r="E28" i="7" s="1"/>
  <c r="D24" i="7"/>
  <c r="D28" i="7" s="1"/>
  <c r="D31" i="7" s="1"/>
  <c r="C24" i="7"/>
  <c r="C28" i="7" s="1"/>
  <c r="C16" i="7"/>
  <c r="C17" i="7" s="1"/>
  <c r="G15" i="7"/>
  <c r="C15" i="7"/>
  <c r="C30" i="7" s="1"/>
  <c r="G14" i="7"/>
  <c r="G16" i="7" s="1"/>
  <c r="F14" i="7"/>
  <c r="F15" i="7" s="1"/>
  <c r="E14" i="7"/>
  <c r="E15" i="7" s="1"/>
  <c r="E30" i="7" s="1"/>
  <c r="D14" i="7"/>
  <c r="D15" i="7" s="1"/>
  <c r="D30" i="7" s="1"/>
  <c r="C14" i="7"/>
  <c r="E8" i="7"/>
  <c r="F8" i="7" s="1"/>
  <c r="G8" i="7" s="1"/>
  <c r="D8" i="7"/>
  <c r="C35" i="8" l="1"/>
  <c r="C47" i="8"/>
  <c r="G47" i="8"/>
  <c r="G35" i="8"/>
  <c r="F47" i="8"/>
  <c r="F35" i="8"/>
  <c r="D47" i="8"/>
  <c r="D35" i="8"/>
  <c r="E35" i="8"/>
  <c r="E47" i="8"/>
  <c r="F16" i="7"/>
  <c r="F30" i="7"/>
  <c r="F31" i="7" s="1"/>
  <c r="G17" i="7"/>
  <c r="G21" i="7"/>
  <c r="G34" i="7" s="1"/>
  <c r="C31" i="7"/>
  <c r="E31" i="7"/>
  <c r="E29" i="7"/>
  <c r="D16" i="7"/>
  <c r="E16" i="7"/>
  <c r="C21" i="7"/>
  <c r="F29" i="7"/>
  <c r="G29" i="7"/>
  <c r="G48" i="8" l="1"/>
  <c r="G55" i="8"/>
  <c r="E48" i="8"/>
  <c r="E55" i="8"/>
  <c r="C55" i="8"/>
  <c r="C56" i="8" s="1"/>
  <c r="C48" i="8"/>
  <c r="D55" i="8"/>
  <c r="D48" i="8"/>
  <c r="F48" i="8"/>
  <c r="F55" i="8"/>
  <c r="G35" i="7"/>
  <c r="G47" i="7"/>
  <c r="C34" i="7"/>
  <c r="E21" i="7"/>
  <c r="E34" i="7" s="1"/>
  <c r="E17" i="7"/>
  <c r="D21" i="7"/>
  <c r="D34" i="7" s="1"/>
  <c r="D17" i="7"/>
  <c r="F21" i="7"/>
  <c r="F34" i="7" s="1"/>
  <c r="F17" i="7"/>
  <c r="D56" i="8" l="1"/>
  <c r="E56" i="8" s="1"/>
  <c r="F56" i="8" s="1"/>
  <c r="G56" i="8" s="1"/>
  <c r="D35" i="7"/>
  <c r="D47" i="7"/>
  <c r="F47" i="7"/>
  <c r="F35" i="7"/>
  <c r="E35" i="7"/>
  <c r="E47" i="7"/>
  <c r="C35" i="7"/>
  <c r="C47" i="7"/>
  <c r="G48" i="7"/>
  <c r="C56" i="7" l="1"/>
  <c r="C48" i="7"/>
  <c r="E48" i="7"/>
  <c r="F48" i="7"/>
  <c r="D48" i="7"/>
  <c r="D56" i="7" l="1"/>
  <c r="E56" i="7" s="1"/>
  <c r="F56" i="7" s="1"/>
  <c r="G5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Rabke, Carol</author>
    <author>Microsoft Office User</author>
  </authors>
  <commentList>
    <comment ref="B19" authorId="0" shapeId="0" xr:uid="{0CBBEF01-AAC8-4258-9E50-41F220081902}">
      <text>
        <r>
          <rPr>
            <b/>
            <sz val="9"/>
            <color indexed="81"/>
            <rFont val="Tahoma"/>
            <family val="2"/>
          </rPr>
          <t>Rabke, Carol:</t>
        </r>
        <r>
          <rPr>
            <sz val="9"/>
            <color indexed="81"/>
            <rFont val="Tahoma"/>
            <family val="2"/>
          </rPr>
          <t xml:space="preserve">
You can elect to use up to $50K for TABA services ABOVE your award maximum.  See the NOFO for specifics on the allowable services.</t>
        </r>
      </text>
    </comment>
    <comment ref="B23" authorId="1" shapeId="0" xr:uid="{00000000-0006-0000-0100-000002000000}">
      <text>
        <r>
          <rPr>
            <sz val="10"/>
            <color rgb="FF000000"/>
            <rFont val="Calibri"/>
            <family val="2"/>
          </rPr>
          <t>Consider costs that change incrementally when new customers are added.  Software development costs are generally not included here (include in R&amp;D in Operating Expenses below)</t>
        </r>
      </text>
    </comment>
    <comment ref="B24" authorId="1" shapeId="0" xr:uid="{00000000-0006-0000-0100-000007000000}">
      <text>
        <r>
          <rPr>
            <sz val="10"/>
            <color rgb="FF000000"/>
            <rFont val="+mn-lt"/>
            <charset val="1"/>
          </rPr>
          <t xml:space="preserve">Net of 7% fee on direct + indirect expenses.
Note:  Total amount of the budget (including the fee) cannot exceed the maximum Phase II award amount listed for each topic in the relevant Phase I topics document (typically, $1.1M or $1.6M) unless you are using TABA services.  Then, total amount of the budget is award maximum + TABA total. </t>
        </r>
      </text>
    </comment>
    <comment ref="B54" authorId="1" shapeId="0" xr:uid="{00000000-0006-0000-0100-000008000000}">
      <text>
        <r>
          <rPr>
            <sz val="10"/>
            <color rgb="FF000000"/>
            <rFont val="Calibri"/>
            <family val="2"/>
          </rPr>
          <t xml:space="preserve">Investment can come from outside investor(s) or from internal company funds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Rabke, Carol</author>
    <author>Microsoft Office User</author>
  </authors>
  <commentList>
    <comment ref="B19" authorId="0" shapeId="0" xr:uid="{66F53E08-6C13-4B0B-A842-E33995A44464}">
      <text>
        <r>
          <rPr>
            <b/>
            <sz val="9"/>
            <color indexed="81"/>
            <rFont val="Tahoma"/>
            <family val="2"/>
          </rPr>
          <t>Rabke, Carol:</t>
        </r>
        <r>
          <rPr>
            <sz val="9"/>
            <color indexed="81"/>
            <rFont val="Tahoma"/>
            <family val="2"/>
          </rPr>
          <t xml:space="preserve">
You can elect to use up to $50K for TABA services ABOVE your award maximum.  See the NOFO for specifics on the allowable services.</t>
        </r>
      </text>
    </comment>
    <comment ref="B23" authorId="1" shapeId="0" xr:uid="{FCFAE2BC-7566-48AB-BEC1-C211D39687B8}">
      <text>
        <r>
          <rPr>
            <sz val="10"/>
            <color rgb="FF000000"/>
            <rFont val="Calibri"/>
            <family val="2"/>
          </rPr>
          <t>Consider costs that change incrementally when new customers are added.  Software development costs are generally not included here (include in R&amp;D in Operating Expenses below)</t>
        </r>
      </text>
    </comment>
    <comment ref="B24" authorId="1" shapeId="0" xr:uid="{2AB71F55-648A-4EEE-93FC-3539A244B30C}">
      <text>
        <r>
          <rPr>
            <sz val="10"/>
            <color rgb="FF000000"/>
            <rFont val="+mn-lt"/>
            <charset val="1"/>
          </rPr>
          <t xml:space="preserve">Net of 7% fee on direct + indirect expenses.
Note:  Total amount of the budget (including the fee) cannot exceed the maximum Phase II award amount listed for each topic in the relevant Phase I topics document (typically, $1.1M or $1.6M) unless you are using TABA services.  Then, total amount of the budget is award maximum + TABA total. </t>
        </r>
      </text>
    </comment>
    <comment ref="B54" authorId="1" shapeId="0" xr:uid="{78200F00-E668-4E69-A015-875306ECAAAC}">
      <text>
        <r>
          <rPr>
            <sz val="10"/>
            <color rgb="FF000000"/>
            <rFont val="Calibri"/>
            <family val="2"/>
          </rPr>
          <t xml:space="preserve">Investment can come from outside investor(s) or from internal company funds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Servo</author>
  </authors>
  <commentList>
    <comment ref="F15" authorId="0" shapeId="0" xr:uid="{00000000-0006-0000-0200-000001000000}">
      <text>
        <r>
          <rPr>
            <b/>
            <sz val="9"/>
            <color indexed="81"/>
            <rFont val="Geneva"/>
          </rPr>
          <t>20% of sales</t>
        </r>
        <r>
          <rPr>
            <sz val="9"/>
            <color indexed="81"/>
            <rFont val="Geneva"/>
          </rPr>
          <t xml:space="preserve">
</t>
        </r>
      </text>
    </comment>
    <comment ref="F18" authorId="0" shapeId="0" xr:uid="{00000000-0006-0000-0200-000002000000}">
      <text>
        <r>
          <rPr>
            <b/>
            <sz val="9"/>
            <color indexed="81"/>
            <rFont val="Geneva"/>
          </rPr>
          <t>20% of sales</t>
        </r>
        <r>
          <rPr>
            <sz val="9"/>
            <color indexed="81"/>
            <rFont val="Geneva"/>
          </rPr>
          <t xml:space="preserve">
</t>
        </r>
      </text>
    </comment>
    <comment ref="F21" authorId="0" shapeId="0" xr:uid="{00000000-0006-0000-0200-000003000000}">
      <text>
        <r>
          <rPr>
            <b/>
            <sz val="9"/>
            <color indexed="81"/>
            <rFont val="Geneva"/>
          </rPr>
          <t>20% of sales</t>
        </r>
        <r>
          <rPr>
            <sz val="9"/>
            <color indexed="81"/>
            <rFont val="Geneva"/>
          </rPr>
          <t xml:space="preserve">
</t>
        </r>
      </text>
    </comment>
    <comment ref="F22" authorId="0" shapeId="0" xr:uid="{00000000-0006-0000-0200-000004000000}">
      <text>
        <r>
          <rPr>
            <b/>
            <sz val="9"/>
            <color indexed="81"/>
            <rFont val="Geneva"/>
          </rPr>
          <t>20% of sales</t>
        </r>
        <r>
          <rPr>
            <sz val="9"/>
            <color indexed="81"/>
            <rFont val="Geneva"/>
          </rPr>
          <t xml:space="preserve">
</t>
        </r>
      </text>
    </comment>
  </commentList>
</comments>
</file>

<file path=xl/sharedStrings.xml><?xml version="1.0" encoding="utf-8"?>
<sst xmlns="http://schemas.openxmlformats.org/spreadsheetml/2006/main" count="178" uniqueCount="94">
  <si>
    <t>Total GM$</t>
  </si>
  <si>
    <t>COGS consulting or after sale service</t>
  </si>
  <si>
    <t>COGS (per unit)</t>
  </si>
  <si>
    <t>Total Gross Margin %</t>
  </si>
  <si>
    <t>Total revenue</t>
  </si>
  <si>
    <t xml:space="preserve">Sales Head Count Requirements     </t>
  </si>
  <si>
    <t>Section 3</t>
  </si>
  <si>
    <t>XYZ Corporation</t>
  </si>
  <si>
    <t>Year 1</t>
  </si>
  <si>
    <t>Year 2</t>
  </si>
  <si>
    <t>Year 3</t>
  </si>
  <si>
    <t>Year 4</t>
  </si>
  <si>
    <t>Year 5</t>
  </si>
  <si>
    <t>NA</t>
  </si>
  <si>
    <t>$ avg selling price of total product</t>
  </si>
  <si>
    <t>Cost of Goods Sold (COGS)</t>
  </si>
  <si>
    <t>Total COGS</t>
  </si>
  <si>
    <t>Gross Margin</t>
  </si>
  <si>
    <t>Other Expenses</t>
  </si>
  <si>
    <t>Administrative (G&amp;A)</t>
  </si>
  <si>
    <t>Internal R&amp;D</t>
  </si>
  <si>
    <t>Legal</t>
  </si>
  <si>
    <t xml:space="preserve">Facilities </t>
  </si>
  <si>
    <t>Sales</t>
  </si>
  <si>
    <t>Marketing</t>
  </si>
  <si>
    <t>Section 5</t>
  </si>
  <si>
    <t>Assumptions accompanying financials, organized by section</t>
  </si>
  <si>
    <t>Market</t>
  </si>
  <si>
    <t>Section 1</t>
  </si>
  <si>
    <t>Section 2</t>
  </si>
  <si>
    <t>Direct</t>
  </si>
  <si>
    <t>Headcount</t>
  </si>
  <si>
    <t>Base Salary</t>
  </si>
  <si>
    <t>Total cost</t>
  </si>
  <si>
    <t>President</t>
  </si>
  <si>
    <t>Same</t>
  </si>
  <si>
    <t>VP, Sales</t>
  </si>
  <si>
    <t>President is G&amp;A: assume 5% time on sales</t>
  </si>
  <si>
    <t>Assume 10% time spent on sales</t>
  </si>
  <si>
    <t>Incentive %</t>
  </si>
  <si>
    <t>Incentive $</t>
  </si>
  <si>
    <t>Assume 15% time on relationships and bonus for corporate growth</t>
  </si>
  <si>
    <t xml:space="preserve"> Operating Expenses</t>
  </si>
  <si>
    <t>Total Operating Expenses</t>
  </si>
  <si>
    <t>Total Selling General and Administrative</t>
  </si>
  <si>
    <t>Cash Proxy</t>
  </si>
  <si>
    <t>Net Addition (Subtraction) from Cash</t>
  </si>
  <si>
    <t>Year-End Cash Proxy</t>
  </si>
  <si>
    <t>EBITDA</t>
  </si>
  <si>
    <t>&lt;= EBITDA is earnings before interest, taxes, depreciation, and amortization - it is a close proxy for cash flow from operations</t>
  </si>
  <si>
    <t>- Capital Expenditures</t>
  </si>
  <si>
    <t>- Loan Payments</t>
  </si>
  <si>
    <t>+ Investments (Paid in Capital)</t>
  </si>
  <si>
    <t>&lt;= If you're repaying a loan, this would go here</t>
  </si>
  <si>
    <t>&lt;= This line should be positive for all years!</t>
  </si>
  <si>
    <t>&lt;= Investment(s) you're making</t>
  </si>
  <si>
    <t>&lt;= This will be the investments you need to raise to make sure you have adequate cash at the end of the year</t>
  </si>
  <si>
    <t>EBITDA Margin % (operating margin)</t>
  </si>
  <si>
    <t>Customer Support and Account Mgmt</t>
  </si>
  <si>
    <t>Other Incremental Expenses</t>
  </si>
  <si>
    <t>Server Costs</t>
  </si>
  <si>
    <t>Revenue</t>
  </si>
  <si>
    <t>% market share - total market</t>
  </si>
  <si>
    <t xml:space="preserve"> Revenue</t>
  </si>
  <si>
    <t>Licenses/Subscriptions expected to be sold</t>
  </si>
  <si>
    <t>TABA Services</t>
  </si>
  <si>
    <t>SBIR/STTR &amp; TABA Expenses (Direct &amp; Indirect)</t>
  </si>
  <si>
    <t>Consider server costs, hosting fees, computing/processor usage, bandwidth / data communication, data storage, etc. that change as you onboard more customers</t>
  </si>
  <si>
    <t>Include costs for onboarding customers, providing support to customers, charges for managing payments, etc.</t>
  </si>
  <si>
    <t>Costs for software license fees and products embedded in the application, website development and support costs, professional services and training personnel costs, etc.</t>
  </si>
  <si>
    <t>Salespersons</t>
  </si>
  <si>
    <t>SBIR/STTR grant - R&amp;D</t>
  </si>
  <si>
    <t>Gross Margin = Revenue - COGS</t>
  </si>
  <si>
    <t>Total COGS - product</t>
  </si>
  <si>
    <t>Product sales</t>
  </si>
  <si>
    <t>Cash Flow Pro Forma - Software</t>
  </si>
  <si>
    <t>data entered by you</t>
  </si>
  <si>
    <t>cells calculated for you</t>
  </si>
  <si>
    <t>Beginning Cash Balance</t>
  </si>
  <si>
    <t>Phase II, Year 1</t>
  </si>
  <si>
    <t>Phase II, Year 2</t>
  </si>
  <si>
    <t xml:space="preserve">Served available Market size </t>
  </si>
  <si>
    <t>Calculate this based on the number of companies that fit the unique genre described in Section 1.</t>
  </si>
  <si>
    <t>Market growth rate</t>
  </si>
  <si>
    <t>Anticipated growth for your target market from a referenceable report.</t>
  </si>
  <si>
    <t>Grant Period + 3 Years</t>
  </si>
  <si>
    <t>Sales of consulting or aftersale services</t>
  </si>
  <si>
    <t>Total Product sales</t>
  </si>
  <si>
    <t>Server/Networking Costs</t>
  </si>
  <si>
    <t>Other Incremental COGS Expenses</t>
  </si>
  <si>
    <t>+ Matching/Other Grants</t>
  </si>
  <si>
    <t>+ Loan Acquisition</t>
  </si>
  <si>
    <t>&lt;= If you're receive a loan, this would go here</t>
  </si>
  <si>
    <t>This is the annual number of subscriptions, seats, etc. expected to be sold.  This will include new customers and carry over customers from the prior year (if paying an annual subscription).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</si>
</sst>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_(&quot;$&quot;* #,##0_);_(&quot;$&quot;* \(#,##0\);_(&quot;$&quot;* &quot;-&quot;??_);_(@_)"/>
    <numFmt numFmtId="168" formatCode="_([$$-409]* #,##0.00_);_([$$-409]* \(#,##0.00\);_([$$-409]* &quot;-&quot;??_);_(@_)"/>
  </numFmts>
  <fonts count="41">
    <font>
      <sz val="10"/>
      <name val="Verdana"/>
    </font>
    <font>
      <b/>
      <sz val="10"/>
      <name val="Verdana"/>
      <family val="2"/>
    </font>
    <font>
      <sz val="10"/>
      <name val="Verdana"/>
      <family val="2"/>
    </font>
    <font>
      <sz val="18"/>
      <color indexed="9"/>
      <name val="Verdana"/>
      <family val="2"/>
    </font>
    <font>
      <b/>
      <sz val="12"/>
      <color indexed="9"/>
      <name val="Verdana"/>
      <family val="2"/>
    </font>
    <font>
      <b/>
      <sz val="12"/>
      <color indexed="9"/>
      <name val="Arial"/>
      <family val="2"/>
    </font>
    <font>
      <b/>
      <sz val="14"/>
      <name val="Verdana"/>
      <family val="2"/>
    </font>
    <font>
      <sz val="10"/>
      <color indexed="9"/>
      <name val="Verdana"/>
      <family val="2"/>
    </font>
    <font>
      <b/>
      <sz val="12"/>
      <name val="Verdana"/>
      <family val="2"/>
    </font>
    <font>
      <sz val="9"/>
      <color indexed="81"/>
      <name val="Geneva"/>
    </font>
    <font>
      <b/>
      <sz val="9"/>
      <color indexed="81"/>
      <name val="Geneva"/>
    </font>
    <font>
      <sz val="10"/>
      <color indexed="12"/>
      <name val="Verdana"/>
      <family val="2"/>
    </font>
    <font>
      <b/>
      <sz val="10"/>
      <color indexed="9"/>
      <name val="Verdana"/>
      <family val="2"/>
    </font>
    <font>
      <sz val="8"/>
      <name val="Verdana"/>
      <family val="2"/>
    </font>
    <font>
      <b/>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1"/>
      <name val="Verdana"/>
      <family val="2"/>
    </font>
    <font>
      <b/>
      <sz val="18"/>
      <color indexed="9"/>
      <name val="Verdana"/>
      <family val="2"/>
    </font>
    <font>
      <sz val="10"/>
      <color rgb="FF000000"/>
      <name val="Calibri"/>
      <family val="2"/>
    </font>
    <font>
      <b/>
      <sz val="10"/>
      <name val="Verdana"/>
      <family val="2"/>
    </font>
    <font>
      <sz val="10"/>
      <name val="Verdana"/>
      <family val="2"/>
    </font>
    <font>
      <sz val="10"/>
      <color rgb="FF000000"/>
      <name val="+mn-lt"/>
      <charset val="1"/>
    </font>
    <font>
      <sz val="9"/>
      <color indexed="81"/>
      <name val="Tahoma"/>
      <family val="2"/>
    </font>
    <font>
      <b/>
      <sz val="9"/>
      <color indexed="81"/>
      <name val="Tahoma"/>
      <family val="2"/>
    </font>
    <font>
      <sz val="10"/>
      <color theme="1"/>
      <name val="Verdana"/>
      <family val="2"/>
    </font>
  </fonts>
  <fills count="35">
    <fill>
      <patternFill patternType="none"/>
    </fill>
    <fill>
      <patternFill patternType="gray125"/>
    </fill>
    <fill>
      <patternFill patternType="solid">
        <fgColor indexed="18"/>
        <bgColor indexed="64"/>
      </patternFill>
    </fill>
    <fill>
      <patternFill patternType="solid">
        <fgColor indexed="62"/>
        <bgColor indexed="64"/>
      </patternFill>
    </fill>
    <fill>
      <patternFill patternType="solid">
        <fgColor indexed="50"/>
        <bgColor indexed="64"/>
      </patternFill>
    </fill>
    <fill>
      <patternFill patternType="solid">
        <fgColor indexed="22"/>
        <bgColor indexed="64"/>
      </patternFill>
    </fill>
    <fill>
      <patternFill patternType="solid">
        <fgColor indexed="29"/>
        <bgColor indexed="64"/>
      </patternFill>
    </fill>
    <fill>
      <patternFill patternType="solid">
        <fgColor indexed="6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C0C0C0"/>
        <bgColor indexed="64"/>
      </patternFill>
    </fill>
    <fill>
      <patternFill patternType="solid">
        <fgColor rgb="FF000080"/>
        <bgColor indexed="64"/>
      </patternFill>
    </fill>
    <fill>
      <patternFill patternType="solid">
        <fgColor rgb="FFFFFF00"/>
        <bgColor indexed="64"/>
      </patternFill>
    </fill>
    <fill>
      <patternFill patternType="solid">
        <fgColor rgb="FFFF8080"/>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medium">
        <color auto="1"/>
      </bottom>
      <diagonal/>
    </border>
    <border>
      <left style="medium">
        <color auto="1"/>
      </left>
      <right style="thin">
        <color indexed="8"/>
      </right>
      <top style="thin">
        <color indexed="8"/>
      </top>
      <bottom style="thin">
        <color indexed="8"/>
      </bottom>
      <diagonal/>
    </border>
    <border>
      <left style="medium">
        <color auto="1"/>
      </left>
      <right/>
      <top style="thin">
        <color indexed="8"/>
      </top>
      <bottom style="thin">
        <color indexed="8"/>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8"/>
      </left>
      <right style="medium">
        <color indexed="8"/>
      </right>
      <top style="thin">
        <color indexed="8"/>
      </top>
      <bottom style="thin">
        <color indexed="8"/>
      </bottom>
      <diagonal/>
    </border>
    <border>
      <left style="medium">
        <color indexed="8"/>
      </left>
      <right/>
      <top style="medium">
        <color auto="1"/>
      </top>
      <bottom style="thin">
        <color indexed="8"/>
      </bottom>
      <diagonal/>
    </border>
    <border>
      <left style="medium">
        <color indexed="8"/>
      </left>
      <right/>
      <top style="thin">
        <color indexed="8"/>
      </top>
      <bottom style="thin">
        <color indexed="8"/>
      </bottom>
      <diagonal/>
    </border>
    <border>
      <left style="medium">
        <color indexed="64"/>
      </left>
      <right/>
      <top style="medium">
        <color auto="1"/>
      </top>
      <bottom style="medium">
        <color auto="1"/>
      </bottom>
      <diagonal/>
    </border>
    <border>
      <left style="medium">
        <color auto="1"/>
      </left>
      <right style="medium">
        <color indexed="64"/>
      </right>
      <top style="thin">
        <color indexed="8"/>
      </top>
      <bottom style="thin">
        <color indexed="8"/>
      </bottom>
      <diagonal/>
    </border>
    <border>
      <left/>
      <right style="medium">
        <color indexed="64"/>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auto="1"/>
      </bottom>
      <diagonal/>
    </border>
    <border>
      <left style="medium">
        <color auto="1"/>
      </left>
      <right style="thin">
        <color indexed="8"/>
      </right>
      <top style="thin">
        <color indexed="8"/>
      </top>
      <bottom/>
      <diagonal/>
    </border>
    <border>
      <left style="medium">
        <color auto="1"/>
      </left>
      <right/>
      <top style="thin">
        <color indexed="8"/>
      </top>
      <bottom/>
      <diagonal/>
    </border>
    <border>
      <left style="medium">
        <color auto="1"/>
      </left>
      <right style="thin">
        <color indexed="8"/>
      </right>
      <top/>
      <bottom style="thin">
        <color indexed="8"/>
      </bottom>
      <diagonal/>
    </border>
    <border>
      <left style="medium">
        <color auto="1"/>
      </left>
      <right/>
      <top/>
      <bottom style="thin">
        <color indexed="8"/>
      </bottom>
      <diagonal/>
    </border>
    <border>
      <left style="thin">
        <color auto="1"/>
      </left>
      <right/>
      <top/>
      <bottom style="medium">
        <color auto="1"/>
      </bottom>
      <diagonal/>
    </border>
    <border>
      <left style="medium">
        <color auto="1"/>
      </left>
      <right style="thin">
        <color indexed="8"/>
      </right>
      <top style="thin">
        <color indexed="8"/>
      </top>
      <bottom style="thin">
        <color indexed="8"/>
      </bottom>
      <diagonal/>
    </border>
  </borders>
  <cellStyleXfs count="76">
    <xf numFmtId="0" fontId="0" fillId="0" borderId="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5" borderId="0" applyNumberFormat="0" applyBorder="0" applyAlignment="0" applyProtection="0"/>
    <xf numFmtId="0" fontId="17" fillId="9" borderId="0" applyNumberFormat="0" applyBorder="0" applyAlignment="0" applyProtection="0"/>
    <xf numFmtId="0" fontId="18" fillId="26" borderId="20" applyNumberFormat="0" applyAlignment="0" applyProtection="0"/>
    <xf numFmtId="0" fontId="19" fillId="27" borderId="21"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20" fillId="0" borderId="0" applyNumberFormat="0" applyFill="0" applyBorder="0" applyAlignment="0" applyProtection="0"/>
    <xf numFmtId="0" fontId="21" fillId="10" borderId="0" applyNumberFormat="0" applyBorder="0" applyAlignment="0" applyProtection="0"/>
    <xf numFmtId="0" fontId="22" fillId="0" borderId="22" applyNumberFormat="0" applyFill="0" applyAlignment="0" applyProtection="0"/>
    <xf numFmtId="0" fontId="23" fillId="0" borderId="23" applyNumberFormat="0" applyFill="0" applyAlignment="0" applyProtection="0"/>
    <xf numFmtId="0" fontId="24" fillId="0" borderId="24" applyNumberFormat="0" applyFill="0" applyAlignment="0" applyProtection="0"/>
    <xf numFmtId="0" fontId="24" fillId="0" borderId="0" applyNumberFormat="0" applyFill="0" applyBorder="0" applyAlignment="0" applyProtection="0"/>
    <xf numFmtId="0" fontId="25" fillId="13" borderId="20" applyNumberFormat="0" applyAlignment="0" applyProtection="0"/>
    <xf numFmtId="0" fontId="26" fillId="0" borderId="25" applyNumberFormat="0" applyFill="0" applyAlignment="0" applyProtection="0"/>
    <xf numFmtId="0" fontId="27" fillId="28" borderId="0" applyNumberFormat="0" applyBorder="0" applyAlignment="0" applyProtection="0"/>
    <xf numFmtId="0" fontId="2" fillId="29" borderId="26" applyNumberFormat="0" applyFont="0" applyAlignment="0" applyProtection="0"/>
    <xf numFmtId="0" fontId="28" fillId="26" borderId="27" applyNumberFormat="0" applyAlignment="0" applyProtection="0"/>
    <xf numFmtId="9" fontId="2" fillId="0" borderId="0" applyFont="0" applyFill="0" applyBorder="0" applyAlignment="0" applyProtection="0"/>
    <xf numFmtId="0" fontId="29" fillId="0" borderId="0" applyNumberFormat="0" applyFill="0" applyBorder="0" applyAlignment="0" applyProtection="0"/>
    <xf numFmtId="0" fontId="30" fillId="0" borderId="2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127">
    <xf numFmtId="0" fontId="0" fillId="0" borderId="0" xfId="0"/>
    <xf numFmtId="0" fontId="6" fillId="0" borderId="0" xfId="0" applyFont="1" applyAlignment="1">
      <alignment vertical="top"/>
    </xf>
    <xf numFmtId="0" fontId="6" fillId="0" borderId="0" xfId="0" applyFont="1"/>
    <xf numFmtId="0" fontId="4" fillId="2" borderId="5" xfId="0" applyFont="1" applyFill="1" applyBorder="1"/>
    <xf numFmtId="0" fontId="7" fillId="2" borderId="8" xfId="0" applyFont="1" applyFill="1" applyBorder="1"/>
    <xf numFmtId="0" fontId="0" fillId="4" borderId="9" xfId="0" applyFill="1" applyBorder="1" applyAlignment="1">
      <alignment horizontal="right"/>
    </xf>
    <xf numFmtId="0" fontId="0" fillId="4" borderId="10" xfId="0" applyFill="1" applyBorder="1" applyAlignment="1">
      <alignment horizontal="right"/>
    </xf>
    <xf numFmtId="0" fontId="1" fillId="4" borderId="5" xfId="0" applyFont="1" applyFill="1" applyBorder="1"/>
    <xf numFmtId="0" fontId="0" fillId="2" borderId="0" xfId="0" applyFill="1"/>
    <xf numFmtId="0" fontId="4" fillId="2" borderId="0" xfId="0" applyFont="1" applyFill="1"/>
    <xf numFmtId="0" fontId="1" fillId="4" borderId="9" xfId="0" applyFont="1" applyFill="1" applyBorder="1"/>
    <xf numFmtId="164" fontId="0" fillId="5" borderId="8" xfId="0" applyNumberFormat="1" applyFill="1" applyBorder="1"/>
    <xf numFmtId="0" fontId="0" fillId="0" borderId="10" xfId="0" applyBorder="1"/>
    <xf numFmtId="6" fontId="0" fillId="0" borderId="10" xfId="0" applyNumberFormat="1" applyBorder="1"/>
    <xf numFmtId="0" fontId="8" fillId="4" borderId="10" xfId="0" applyFont="1" applyFill="1" applyBorder="1" applyAlignment="1">
      <alignment horizontal="right"/>
    </xf>
    <xf numFmtId="9" fontId="0" fillId="0" borderId="10" xfId="0" applyNumberFormat="1" applyBorder="1"/>
    <xf numFmtId="0" fontId="0" fillId="4" borderId="10" xfId="0" applyFill="1" applyBorder="1"/>
    <xf numFmtId="0" fontId="12" fillId="7" borderId="0" xfId="0" applyFont="1" applyFill="1"/>
    <xf numFmtId="0" fontId="0" fillId="5" borderId="0" xfId="0" applyFill="1"/>
    <xf numFmtId="0" fontId="2" fillId="4" borderId="10" xfId="0" applyFont="1" applyFill="1" applyBorder="1" applyAlignment="1">
      <alignment horizontal="right"/>
    </xf>
    <xf numFmtId="0" fontId="1" fillId="4" borderId="10" xfId="0" applyFont="1" applyFill="1" applyBorder="1" applyAlignment="1">
      <alignment horizontal="right"/>
    </xf>
    <xf numFmtId="37" fontId="0" fillId="0" borderId="0" xfId="0" applyNumberFormat="1"/>
    <xf numFmtId="0" fontId="8" fillId="5" borderId="0" xfId="0" applyFont="1" applyFill="1" applyAlignment="1">
      <alignment horizontal="center"/>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0" xfId="0" applyAlignment="1">
      <alignment wrapText="1"/>
    </xf>
    <xf numFmtId="0" fontId="1" fillId="0" borderId="17" xfId="0" applyFont="1" applyBorder="1" applyAlignment="1">
      <alignment horizontal="center" vertical="center" wrapText="1"/>
    </xf>
    <xf numFmtId="0" fontId="1" fillId="0" borderId="18" xfId="0" applyFont="1" applyBorder="1" applyAlignment="1">
      <alignment horizontal="center" vertical="top"/>
    </xf>
    <xf numFmtId="0" fontId="0" fillId="0" borderId="16" xfId="0" applyBorder="1" applyAlignment="1">
      <alignment horizontal="justify" wrapText="1"/>
    </xf>
    <xf numFmtId="0" fontId="0" fillId="0" borderId="15" xfId="0" applyBorder="1" applyAlignment="1">
      <alignment horizontal="justify" wrapText="1"/>
    </xf>
    <xf numFmtId="0" fontId="11" fillId="0" borderId="16" xfId="0" applyFont="1" applyBorder="1" applyAlignment="1">
      <alignment horizontal="justify" wrapText="1"/>
    </xf>
    <xf numFmtId="0" fontId="11" fillId="0" borderId="16" xfId="0" applyFont="1" applyBorder="1" applyAlignment="1">
      <alignment horizontal="justify" vertical="top" wrapText="1"/>
    </xf>
    <xf numFmtId="0" fontId="0" fillId="0" borderId="16" xfId="0" applyBorder="1" applyAlignment="1">
      <alignment horizontal="justify" vertical="top" wrapText="1"/>
    </xf>
    <xf numFmtId="0" fontId="0" fillId="0" borderId="8" xfId="0" applyBorder="1"/>
    <xf numFmtId="44" fontId="0" fillId="0" borderId="10" xfId="29" applyFont="1" applyBorder="1"/>
    <xf numFmtId="9" fontId="0" fillId="5" borderId="10" xfId="41" applyFont="1" applyFill="1" applyBorder="1"/>
    <xf numFmtId="166" fontId="0" fillId="0" borderId="0" xfId="28" applyNumberFormat="1" applyFont="1" applyFill="1" applyBorder="1"/>
    <xf numFmtId="6" fontId="0" fillId="0" borderId="0" xfId="0" applyNumberFormat="1"/>
    <xf numFmtId="6" fontId="0" fillId="0" borderId="1" xfId="0" applyNumberFormat="1" applyBorder="1"/>
    <xf numFmtId="9" fontId="0" fillId="5" borderId="1" xfId="41" applyFont="1" applyFill="1" applyBorder="1"/>
    <xf numFmtId="9" fontId="0" fillId="0" borderId="0" xfId="0" applyNumberFormat="1"/>
    <xf numFmtId="0" fontId="7" fillId="0" borderId="0" xfId="0" applyFont="1"/>
    <xf numFmtId="164" fontId="0" fillId="0" borderId="0" xfId="0" applyNumberFormat="1"/>
    <xf numFmtId="165" fontId="0" fillId="0" borderId="0" xfId="0" applyNumberFormat="1"/>
    <xf numFmtId="3" fontId="0" fillId="0" borderId="0" xfId="0" applyNumberFormat="1"/>
    <xf numFmtId="0" fontId="4" fillId="0" borderId="0" xfId="0" applyFont="1"/>
    <xf numFmtId="164" fontId="2" fillId="0" borderId="0" xfId="0" applyNumberFormat="1" applyFont="1"/>
    <xf numFmtId="44" fontId="2" fillId="0" borderId="0" xfId="29" applyFont="1" applyFill="1" applyBorder="1"/>
    <xf numFmtId="166" fontId="0" fillId="0" borderId="0" xfId="0" applyNumberFormat="1"/>
    <xf numFmtId="9" fontId="0" fillId="0" borderId="0" xfId="41" applyFont="1" applyFill="1" applyBorder="1"/>
    <xf numFmtId="167" fontId="0" fillId="0" borderId="0" xfId="29" applyNumberFormat="1" applyFont="1" applyFill="1" applyBorder="1"/>
    <xf numFmtId="0" fontId="3" fillId="0" borderId="0" xfId="0" applyFont="1" applyAlignment="1">
      <alignment horizontal="center" vertical="center"/>
    </xf>
    <xf numFmtId="0" fontId="0" fillId="3" borderId="0" xfId="0" applyFill="1"/>
    <xf numFmtId="167" fontId="2" fillId="6" borderId="11" xfId="29" applyNumberFormat="1" applyFont="1" applyFill="1" applyBorder="1"/>
    <xf numFmtId="167" fontId="2" fillId="6" borderId="12" xfId="29" applyNumberFormat="1" applyFont="1" applyFill="1" applyBorder="1"/>
    <xf numFmtId="167" fontId="2" fillId="6" borderId="13" xfId="29" applyNumberFormat="1" applyFont="1" applyFill="1" applyBorder="1"/>
    <xf numFmtId="167" fontId="2" fillId="6" borderId="6" xfId="29" applyNumberFormat="1" applyFont="1" applyFill="1" applyBorder="1"/>
    <xf numFmtId="0" fontId="14" fillId="4" borderId="10" xfId="0" applyFont="1" applyFill="1" applyBorder="1" applyAlignment="1">
      <alignment horizontal="right"/>
    </xf>
    <xf numFmtId="167" fontId="2" fillId="6" borderId="29" xfId="29" applyNumberFormat="1" applyFont="1" applyFill="1" applyBorder="1"/>
    <xf numFmtId="0" fontId="0" fillId="0" borderId="0" xfId="0" quotePrefix="1"/>
    <xf numFmtId="0" fontId="0" fillId="4" borderId="10" xfId="0" quotePrefix="1" applyFill="1" applyBorder="1" applyAlignment="1">
      <alignment horizontal="right"/>
    </xf>
    <xf numFmtId="9" fontId="0" fillId="0" borderId="0" xfId="41" quotePrefix="1" applyFont="1" applyFill="1" applyBorder="1"/>
    <xf numFmtId="167" fontId="0" fillId="30" borderId="6" xfId="29" applyNumberFormat="1" applyFont="1" applyFill="1" applyBorder="1"/>
    <xf numFmtId="0" fontId="11" fillId="0" borderId="16" xfId="0" applyFont="1" applyBorder="1" applyAlignment="1">
      <alignment horizontal="center" vertical="center" wrapText="1"/>
    </xf>
    <xf numFmtId="167" fontId="0" fillId="31" borderId="7" xfId="29" applyNumberFormat="1" applyFont="1" applyFill="1" applyBorder="1"/>
    <xf numFmtId="165" fontId="0" fillId="30" borderId="6" xfId="41" applyNumberFormat="1" applyFont="1" applyFill="1" applyBorder="1"/>
    <xf numFmtId="165" fontId="0" fillId="30" borderId="7" xfId="41" applyNumberFormat="1" applyFont="1" applyFill="1" applyBorder="1"/>
    <xf numFmtId="164" fontId="0" fillId="5" borderId="32" xfId="0" applyNumberFormat="1" applyFill="1" applyBorder="1"/>
    <xf numFmtId="0" fontId="36" fillId="4" borderId="9" xfId="0" applyFont="1" applyFill="1" applyBorder="1" applyAlignment="1">
      <alignment horizontal="right"/>
    </xf>
    <xf numFmtId="167" fontId="35" fillId="6" borderId="7" xfId="29" applyNumberFormat="1" applyFont="1" applyFill="1" applyBorder="1"/>
    <xf numFmtId="167" fontId="2" fillId="30" borderId="6" xfId="29" applyNumberFormat="1" applyFont="1" applyFill="1" applyBorder="1"/>
    <xf numFmtId="167" fontId="35" fillId="6" borderId="6" xfId="29" applyNumberFormat="1" applyFont="1" applyFill="1" applyBorder="1"/>
    <xf numFmtId="167" fontId="35" fillId="6" borderId="29" xfId="29" applyNumberFormat="1" applyFont="1" applyFill="1" applyBorder="1"/>
    <xf numFmtId="164" fontId="0" fillId="5" borderId="34" xfId="0" applyNumberFormat="1" applyFill="1" applyBorder="1"/>
    <xf numFmtId="164" fontId="0" fillId="5" borderId="16" xfId="0" applyNumberFormat="1" applyFill="1" applyBorder="1"/>
    <xf numFmtId="0" fontId="14" fillId="4" borderId="10" xfId="0" applyFont="1" applyFill="1" applyBorder="1" applyAlignment="1">
      <alignment horizontal="left"/>
    </xf>
    <xf numFmtId="0" fontId="0" fillId="32" borderId="0" xfId="0" applyFill="1"/>
    <xf numFmtId="0" fontId="0" fillId="33" borderId="0" xfId="0" applyFill="1"/>
    <xf numFmtId="0" fontId="2" fillId="0" borderId="0" xfId="0" applyFont="1"/>
    <xf numFmtId="0" fontId="0" fillId="30" borderId="0" xfId="0" applyFill="1"/>
    <xf numFmtId="0" fontId="8" fillId="4" borderId="35" xfId="0" applyFont="1" applyFill="1" applyBorder="1" applyAlignment="1">
      <alignment vertical="center" wrapText="1"/>
    </xf>
    <xf numFmtId="168" fontId="0" fillId="33" borderId="35" xfId="29" applyNumberFormat="1" applyFont="1" applyFill="1" applyBorder="1" applyAlignment="1"/>
    <xf numFmtId="0" fontId="0" fillId="34" borderId="0" xfId="0" applyFill="1"/>
    <xf numFmtId="0" fontId="4" fillId="2" borderId="35" xfId="0" applyFont="1" applyFill="1" applyBorder="1"/>
    <xf numFmtId="0" fontId="5" fillId="2" borderId="35" xfId="0" applyFont="1" applyFill="1" applyBorder="1" applyAlignment="1">
      <alignment horizontal="center"/>
    </xf>
    <xf numFmtId="0" fontId="2" fillId="4" borderId="35" xfId="0" applyFont="1" applyFill="1" applyBorder="1" applyAlignment="1">
      <alignment horizontal="right"/>
    </xf>
    <xf numFmtId="167" fontId="40" fillId="33" borderId="35" xfId="29" applyNumberFormat="1" applyFont="1" applyFill="1" applyBorder="1"/>
    <xf numFmtId="167" fontId="40" fillId="30" borderId="35" xfId="29" applyNumberFormat="1" applyFont="1" applyFill="1" applyBorder="1"/>
    <xf numFmtId="0" fontId="1" fillId="0" borderId="0" xfId="0" applyFont="1" applyAlignment="1">
      <alignment vertical="top"/>
    </xf>
    <xf numFmtId="0" fontId="2" fillId="4" borderId="36" xfId="0" applyFont="1" applyFill="1" applyBorder="1" applyAlignment="1">
      <alignment horizontal="right"/>
    </xf>
    <xf numFmtId="43" fontId="0" fillId="33" borderId="35" xfId="28" applyFont="1" applyFill="1" applyBorder="1" applyAlignment="1">
      <alignment horizontal="center"/>
    </xf>
    <xf numFmtId="167" fontId="0" fillId="33" borderId="6" xfId="29" applyNumberFormat="1" applyFont="1" applyFill="1" applyBorder="1"/>
    <xf numFmtId="167" fontId="0" fillId="33" borderId="7" xfId="29" applyNumberFormat="1" applyFont="1" applyFill="1" applyBorder="1"/>
    <xf numFmtId="167" fontId="0" fillId="33" borderId="29" xfId="29" applyNumberFormat="1" applyFont="1" applyFill="1" applyBorder="1"/>
    <xf numFmtId="167" fontId="0" fillId="33" borderId="31" xfId="29" applyNumberFormat="1" applyFont="1" applyFill="1" applyBorder="1"/>
    <xf numFmtId="167" fontId="0" fillId="33" borderId="37" xfId="29" applyNumberFormat="1" applyFont="1" applyFill="1" applyBorder="1"/>
    <xf numFmtId="167" fontId="0" fillId="33" borderId="38" xfId="29" applyNumberFormat="1" applyFont="1" applyFill="1" applyBorder="1"/>
    <xf numFmtId="167" fontId="0" fillId="31" borderId="39" xfId="29" applyNumberFormat="1" applyFont="1" applyFill="1" applyBorder="1"/>
    <xf numFmtId="167" fontId="0" fillId="31" borderId="40" xfId="29" applyNumberFormat="1" applyFont="1" applyFill="1" applyBorder="1"/>
    <xf numFmtId="164" fontId="0" fillId="5" borderId="10" xfId="0" applyNumberFormat="1" applyFill="1" applyBorder="1"/>
    <xf numFmtId="0" fontId="1" fillId="4" borderId="41" xfId="0" applyFont="1" applyFill="1" applyBorder="1"/>
    <xf numFmtId="0" fontId="2" fillId="4" borderId="10" xfId="0" quotePrefix="1" applyFont="1" applyFill="1" applyBorder="1" applyAlignment="1">
      <alignment horizontal="right"/>
    </xf>
    <xf numFmtId="167" fontId="0" fillId="33" borderId="39" xfId="29" applyNumberFormat="1" applyFont="1" applyFill="1" applyBorder="1"/>
    <xf numFmtId="167" fontId="0" fillId="33" borderId="42" xfId="29" applyNumberFormat="1" applyFont="1" applyFill="1" applyBorder="1"/>
    <xf numFmtId="167" fontId="0" fillId="33" borderId="33" xfId="29" applyNumberFormat="1" applyFont="1" applyFill="1" applyBorder="1"/>
    <xf numFmtId="167" fontId="0" fillId="33" borderId="11" xfId="29" applyNumberFormat="1" applyFont="1" applyFill="1" applyBorder="1"/>
    <xf numFmtId="167" fontId="0" fillId="33" borderId="30" xfId="29" applyNumberFormat="1" applyFont="1" applyFill="1" applyBorder="1"/>
    <xf numFmtId="9" fontId="0" fillId="33" borderId="35" xfId="41" applyFont="1" applyFill="1" applyBorder="1" applyAlignment="1">
      <alignment horizontal="right"/>
    </xf>
    <xf numFmtId="0" fontId="4" fillId="32" borderId="0" xfId="0" applyFont="1" applyFill="1" applyAlignment="1">
      <alignment horizontal="center" vertical="center"/>
    </xf>
    <xf numFmtId="0" fontId="33"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32" borderId="4" xfId="0" applyFont="1" applyFill="1" applyBorder="1" applyAlignment="1">
      <alignment horizontal="center" vertical="center"/>
    </xf>
    <xf numFmtId="0" fontId="6" fillId="5" borderId="14" xfId="0" applyFont="1" applyFill="1" applyBorder="1" applyAlignment="1">
      <alignment horizontal="left"/>
    </xf>
    <xf numFmtId="0" fontId="0" fillId="0" borderId="14" xfId="0" applyBorder="1"/>
    <xf numFmtId="9" fontId="0" fillId="0" borderId="1"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6" fontId="0" fillId="0" borderId="1"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 fillId="0" borderId="0" xfId="0" quotePrefix="1" applyFont="1"/>
  </cellXfs>
  <cellStyles count="7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xfId="28" builtinId="3"/>
    <cellStyle name="Currency" xfId="29" builtinId="4"/>
    <cellStyle name="Explanatory Text" xfId="30" xr:uid="{00000000-0005-0000-0000-00001D00000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Good" xfId="31" xr:uid="{00000000-0005-0000-0000-00003D000000}"/>
    <cellStyle name="Heading 1" xfId="32" xr:uid="{00000000-0005-0000-0000-00003E000000}"/>
    <cellStyle name="Heading 2" xfId="33" xr:uid="{00000000-0005-0000-0000-00003F000000}"/>
    <cellStyle name="Heading 3" xfId="34" xr:uid="{00000000-0005-0000-0000-000040000000}"/>
    <cellStyle name="Heading 4" xfId="35" xr:uid="{00000000-0005-0000-0000-000041000000}"/>
    <cellStyle name="Input" xfId="36" xr:uid="{00000000-0005-0000-0000-000043000000}"/>
    <cellStyle name="Linked Cell" xfId="37" xr:uid="{00000000-0005-0000-0000-000044000000}"/>
    <cellStyle name="Neutral" xfId="38" xr:uid="{00000000-0005-0000-0000-000045000000}"/>
    <cellStyle name="Normal" xfId="0" builtinId="0"/>
    <cellStyle name="Note" xfId="39" xr:uid="{00000000-0005-0000-0000-000047000000}"/>
    <cellStyle name="Output" xfId="40" xr:uid="{00000000-0005-0000-0000-000048000000}"/>
    <cellStyle name="Percent" xfId="41" builtinId="5"/>
    <cellStyle name="Title" xfId="42" xr:uid="{00000000-0005-0000-0000-00004A000000}"/>
    <cellStyle name="Total" xfId="43" xr:uid="{00000000-0005-0000-0000-00004B000000}"/>
    <cellStyle name="Warning Text" xfId="44" xr:uid="{00000000-0005-0000-0000-00004C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topLeftCell="A40" workbookViewId="0">
      <selection activeCell="B57" sqref="B57"/>
    </sheetView>
  </sheetViews>
  <sheetFormatPr defaultColWidth="11" defaultRowHeight="13.5"/>
  <cols>
    <col min="1" max="1" width="4.15234375" customWidth="1"/>
    <col min="2" max="2" width="47.4609375" customWidth="1"/>
    <col min="3" max="5" width="14.4609375" customWidth="1"/>
    <col min="6" max="7" width="14.3828125" bestFit="1" customWidth="1"/>
    <col min="8" max="8" width="14.84375" customWidth="1"/>
    <col min="9" max="9" width="14.15234375" customWidth="1"/>
  </cols>
  <sheetData>
    <row r="1" spans="1:9" ht="23">
      <c r="B1" s="112" t="s">
        <v>75</v>
      </c>
      <c r="C1" s="113"/>
      <c r="D1" s="113"/>
      <c r="E1" s="113"/>
      <c r="F1" s="113"/>
      <c r="G1" s="114"/>
      <c r="I1" s="54"/>
    </row>
    <row r="2" spans="1:9" ht="15">
      <c r="B2" s="79"/>
      <c r="C2" s="115" t="s">
        <v>7</v>
      </c>
      <c r="D2" s="115"/>
      <c r="E2" s="79"/>
      <c r="F2" s="79"/>
      <c r="G2" s="79"/>
    </row>
    <row r="3" spans="1:9" ht="15">
      <c r="B3" s="79"/>
      <c r="C3" s="111" t="s">
        <v>85</v>
      </c>
      <c r="D3" s="111"/>
      <c r="E3" s="79"/>
      <c r="F3" s="79"/>
      <c r="G3" s="79"/>
      <c r="H3" s="80"/>
      <c r="I3" s="81" t="s">
        <v>76</v>
      </c>
    </row>
    <row r="4" spans="1:9" ht="15">
      <c r="B4" s="79"/>
      <c r="C4" s="111"/>
      <c r="D4" s="111"/>
      <c r="E4" s="79"/>
      <c r="F4" s="79"/>
      <c r="G4" s="79"/>
      <c r="H4" s="82"/>
      <c r="I4" s="81" t="s">
        <v>77</v>
      </c>
    </row>
    <row r="5" spans="1:9" ht="15">
      <c r="B5" s="83" t="s">
        <v>78</v>
      </c>
      <c r="C5" s="84">
        <v>50000</v>
      </c>
      <c r="D5" s="79"/>
      <c r="E5" s="79"/>
      <c r="F5" s="79"/>
      <c r="G5" s="79"/>
      <c r="H5" s="85"/>
      <c r="I5" s="81" t="s">
        <v>77</v>
      </c>
    </row>
    <row r="6" spans="1:9">
      <c r="B6" s="55"/>
      <c r="C6" s="55"/>
      <c r="D6" s="55"/>
      <c r="E6" s="55"/>
      <c r="F6" s="55"/>
      <c r="G6" s="55"/>
    </row>
    <row r="7" spans="1:9" ht="17.5">
      <c r="A7" s="1">
        <v>1</v>
      </c>
      <c r="B7" s="86" t="s">
        <v>27</v>
      </c>
      <c r="C7" s="87" t="s">
        <v>79</v>
      </c>
      <c r="D7" s="87" t="s">
        <v>80</v>
      </c>
      <c r="E7" s="87" t="s">
        <v>10</v>
      </c>
      <c r="F7" s="87" t="s">
        <v>11</v>
      </c>
      <c r="G7" s="87" t="s">
        <v>12</v>
      </c>
    </row>
    <row r="8" spans="1:9">
      <c r="B8" s="88" t="s">
        <v>81</v>
      </c>
      <c r="C8" s="89">
        <v>250000000</v>
      </c>
      <c r="D8" s="90">
        <f>C8*(1+C9)</f>
        <v>255000000</v>
      </c>
      <c r="E8" s="90">
        <f t="shared" ref="E8:G8" si="0">D8*(1+D9)</f>
        <v>260100000</v>
      </c>
      <c r="F8" s="90">
        <f t="shared" si="0"/>
        <v>270504000</v>
      </c>
      <c r="G8" s="90">
        <f t="shared" si="0"/>
        <v>281324160</v>
      </c>
      <c r="H8" s="40" t="s">
        <v>82</v>
      </c>
    </row>
    <row r="9" spans="1:9" ht="14" thickBot="1">
      <c r="A9" s="91"/>
      <c r="B9" s="88" t="s">
        <v>83</v>
      </c>
      <c r="C9" s="110">
        <v>0.02</v>
      </c>
      <c r="D9" s="110">
        <v>0.02</v>
      </c>
      <c r="E9" s="110">
        <v>0.04</v>
      </c>
      <c r="F9" s="110">
        <v>0.04</v>
      </c>
      <c r="G9" s="110">
        <v>0.04</v>
      </c>
      <c r="H9" s="43" t="s">
        <v>84</v>
      </c>
    </row>
    <row r="10" spans="1:9" ht="18" thickBot="1">
      <c r="A10" s="2"/>
      <c r="B10" s="36"/>
    </row>
    <row r="11" spans="1:9" ht="18" thickBot="1">
      <c r="A11" s="2">
        <v>2</v>
      </c>
      <c r="B11" s="3" t="s">
        <v>61</v>
      </c>
      <c r="C11" s="4"/>
      <c r="D11" s="4"/>
      <c r="E11" s="4"/>
      <c r="F11" s="4"/>
      <c r="G11" s="4"/>
      <c r="H11" s="44"/>
      <c r="I11" s="44"/>
    </row>
    <row r="12" spans="1:9" ht="17.5">
      <c r="A12" s="2"/>
      <c r="B12" s="5" t="s">
        <v>64</v>
      </c>
      <c r="C12" s="93">
        <v>0</v>
      </c>
      <c r="D12" s="93">
        <v>50</v>
      </c>
      <c r="E12" s="93">
        <v>100</v>
      </c>
      <c r="F12" s="93">
        <v>150</v>
      </c>
      <c r="G12" s="93">
        <v>250</v>
      </c>
      <c r="H12" s="39" t="s">
        <v>93</v>
      </c>
      <c r="I12" s="39"/>
    </row>
    <row r="13" spans="1:9" ht="17.5">
      <c r="A13" s="2"/>
      <c r="B13" s="6" t="s">
        <v>14</v>
      </c>
      <c r="C13" s="94">
        <v>10000</v>
      </c>
      <c r="D13" s="94">
        <v>10000</v>
      </c>
      <c r="E13" s="94">
        <v>10000</v>
      </c>
      <c r="F13" s="94">
        <v>10000</v>
      </c>
      <c r="G13" s="95">
        <v>10000</v>
      </c>
      <c r="H13" s="40"/>
      <c r="I13" s="40"/>
    </row>
    <row r="14" spans="1:9" ht="17.5">
      <c r="A14" s="2"/>
      <c r="B14" s="6" t="s">
        <v>74</v>
      </c>
      <c r="C14" s="67">
        <f t="shared" ref="C14:F14" si="1">C12*C13</f>
        <v>0</v>
      </c>
      <c r="D14" s="67">
        <f t="shared" si="1"/>
        <v>500000</v>
      </c>
      <c r="E14" s="67">
        <f t="shared" si="1"/>
        <v>1000000</v>
      </c>
      <c r="F14" s="67">
        <f t="shared" si="1"/>
        <v>1500000</v>
      </c>
      <c r="G14" s="67">
        <f>G12*G13</f>
        <v>2500000</v>
      </c>
      <c r="H14" s="45"/>
      <c r="I14" s="45"/>
    </row>
    <row r="15" spans="1:9" ht="18" thickBot="1">
      <c r="A15" s="2"/>
      <c r="B15" s="92" t="s">
        <v>86</v>
      </c>
      <c r="C15" s="94">
        <f t="shared" ref="C15" si="2">C14*0.1</f>
        <v>0</v>
      </c>
      <c r="D15" s="94">
        <f t="shared" ref="D15" si="3">D14*0.1</f>
        <v>50000</v>
      </c>
      <c r="E15" s="94">
        <f t="shared" ref="E15" si="4">E14*0.1</f>
        <v>100000</v>
      </c>
      <c r="F15" s="94">
        <f t="shared" ref="F15" si="5">F14*0.1</f>
        <v>150000</v>
      </c>
      <c r="G15" s="94">
        <f t="shared" ref="G15" si="6">G14*0.1</f>
        <v>250000</v>
      </c>
      <c r="H15" s="40"/>
      <c r="I15" s="40"/>
    </row>
    <row r="16" spans="1:9" ht="18" thickBot="1">
      <c r="A16" s="2"/>
      <c r="B16" s="7" t="s">
        <v>87</v>
      </c>
      <c r="C16" s="11">
        <f>C14+C15</f>
        <v>0</v>
      </c>
      <c r="D16" s="70">
        <f>D14+D15</f>
        <v>550000</v>
      </c>
      <c r="E16" s="70">
        <f>E14+E15</f>
        <v>1100000</v>
      </c>
      <c r="F16" s="70">
        <f>F14+F15</f>
        <v>1650000</v>
      </c>
      <c r="G16" s="70">
        <f>G14+G15</f>
        <v>2750000</v>
      </c>
      <c r="H16" s="45"/>
      <c r="I16" s="45"/>
    </row>
    <row r="17" spans="1:9" ht="17.5">
      <c r="A17" s="2"/>
      <c r="B17" s="5" t="s">
        <v>62</v>
      </c>
      <c r="C17" s="68">
        <f t="shared" ref="C17:D17" si="7">(C16/C8)</f>
        <v>0</v>
      </c>
      <c r="D17" s="68">
        <f t="shared" si="7"/>
        <v>2.1568627450980391E-3</v>
      </c>
      <c r="E17" s="68">
        <f>(E16/E8)</f>
        <v>4.2291426374471358E-3</v>
      </c>
      <c r="F17" s="68">
        <f>(F16/F8)</f>
        <v>6.099724957856446E-3</v>
      </c>
      <c r="G17" s="69">
        <f>G16/G8</f>
        <v>9.7752002529750727E-3</v>
      </c>
      <c r="H17" s="46"/>
      <c r="I17" s="46"/>
    </row>
    <row r="18" spans="1:9" ht="17.5">
      <c r="A18" s="2"/>
      <c r="B18" s="6" t="s">
        <v>71</v>
      </c>
      <c r="C18" s="95">
        <v>550000</v>
      </c>
      <c r="D18" s="96">
        <v>550000</v>
      </c>
      <c r="E18" s="96">
        <v>0</v>
      </c>
      <c r="F18" s="96">
        <v>0</v>
      </c>
      <c r="G18" s="97">
        <v>0</v>
      </c>
      <c r="H18" s="47"/>
      <c r="I18" s="47"/>
    </row>
    <row r="19" spans="1:9" ht="17.5">
      <c r="A19" s="2"/>
      <c r="B19" s="71" t="s">
        <v>65</v>
      </c>
      <c r="C19" s="95">
        <v>25000</v>
      </c>
      <c r="D19" s="95">
        <v>25000</v>
      </c>
      <c r="E19" s="96">
        <v>0</v>
      </c>
      <c r="F19" s="96">
        <v>0</v>
      </c>
      <c r="G19" s="97">
        <v>0</v>
      </c>
      <c r="H19" s="47"/>
      <c r="I19" s="47"/>
    </row>
    <row r="20" spans="1:9">
      <c r="B20" s="104" t="s">
        <v>90</v>
      </c>
      <c r="C20" s="105">
        <v>150000</v>
      </c>
      <c r="D20" s="105">
        <v>150000</v>
      </c>
      <c r="E20" s="105">
        <v>0</v>
      </c>
      <c r="F20" s="105">
        <v>0</v>
      </c>
      <c r="G20" s="105">
        <v>0</v>
      </c>
      <c r="H20" s="62"/>
    </row>
    <row r="21" spans="1:9" ht="17.5">
      <c r="A21" s="2"/>
      <c r="B21" s="10" t="s">
        <v>4</v>
      </c>
      <c r="C21" s="72">
        <f>C16+C18+C19+C20</f>
        <v>725000</v>
      </c>
      <c r="D21" s="72">
        <f t="shared" ref="D21:G21" si="8">D16+D18+D19+D20</f>
        <v>1275000</v>
      </c>
      <c r="E21" s="72">
        <f t="shared" si="8"/>
        <v>1100000</v>
      </c>
      <c r="F21" s="72">
        <f t="shared" si="8"/>
        <v>1650000</v>
      </c>
      <c r="G21" s="72">
        <f t="shared" si="8"/>
        <v>2750000</v>
      </c>
      <c r="H21" s="39"/>
      <c r="I21" s="39"/>
    </row>
    <row r="22" spans="1:9" ht="17.5">
      <c r="A22" s="2"/>
    </row>
    <row r="23" spans="1:9" ht="17.5">
      <c r="A23" s="2">
        <v>3</v>
      </c>
      <c r="B23" s="9" t="s">
        <v>15</v>
      </c>
      <c r="C23" s="9"/>
      <c r="D23" s="9"/>
      <c r="E23" s="9"/>
      <c r="F23" s="9"/>
      <c r="G23" s="9"/>
      <c r="H23" s="48"/>
      <c r="I23" s="48"/>
    </row>
    <row r="24" spans="1:9" ht="17.5">
      <c r="A24" s="2"/>
      <c r="B24" s="19" t="s">
        <v>66</v>
      </c>
      <c r="C24" s="65">
        <f>+(C18+C19)/1.07</f>
        <v>537383.17757009342</v>
      </c>
      <c r="D24" s="65">
        <f>+(D18+D19)/1.07</f>
        <v>537383.17757009342</v>
      </c>
      <c r="E24" s="65">
        <f>+(E18+E19)/1.1</f>
        <v>0</v>
      </c>
      <c r="F24" s="65">
        <f>+(F18+F19)/1.1</f>
        <v>0</v>
      </c>
      <c r="G24" s="65">
        <f>+(G18+G19)/1.1</f>
        <v>0</v>
      </c>
    </row>
    <row r="25" spans="1:9" ht="17.5">
      <c r="A25" s="2"/>
      <c r="B25" s="19" t="s">
        <v>88</v>
      </c>
      <c r="C25" s="94">
        <v>20000</v>
      </c>
      <c r="D25" s="94">
        <v>60000</v>
      </c>
      <c r="E25" s="94">
        <v>60000</v>
      </c>
      <c r="F25" s="94">
        <v>60000</v>
      </c>
      <c r="G25" s="95">
        <v>90000</v>
      </c>
      <c r="H25" s="49" t="s">
        <v>67</v>
      </c>
      <c r="I25" s="49"/>
    </row>
    <row r="26" spans="1:9" ht="17.5">
      <c r="A26" s="2"/>
      <c r="B26" s="6" t="s">
        <v>58</v>
      </c>
      <c r="C26" s="94">
        <v>10000</v>
      </c>
      <c r="D26" s="94">
        <v>10000</v>
      </c>
      <c r="E26" s="94">
        <v>20000</v>
      </c>
      <c r="F26" s="94">
        <v>30000</v>
      </c>
      <c r="G26" s="95">
        <v>60000</v>
      </c>
      <c r="H26" s="49" t="s">
        <v>68</v>
      </c>
      <c r="I26" s="49"/>
    </row>
    <row r="27" spans="1:9" ht="17.5">
      <c r="A27" s="2"/>
      <c r="B27" s="19" t="s">
        <v>89</v>
      </c>
      <c r="C27" s="98"/>
      <c r="D27" s="98">
        <v>5000</v>
      </c>
      <c r="E27" s="98">
        <v>10000</v>
      </c>
      <c r="F27" s="98">
        <v>20000</v>
      </c>
      <c r="G27" s="99">
        <v>30000</v>
      </c>
      <c r="H27" s="49" t="s">
        <v>69</v>
      </c>
      <c r="I27" s="49"/>
    </row>
    <row r="28" spans="1:9" ht="18" thickBot="1">
      <c r="A28" s="2"/>
      <c r="B28" s="103" t="s">
        <v>73</v>
      </c>
      <c r="C28" s="102">
        <f>SUM(C24:C27)</f>
        <v>567383.17757009342</v>
      </c>
      <c r="D28" s="102">
        <f t="shared" ref="D28:G28" si="9">SUM(D24:D27)</f>
        <v>612383.17757009342</v>
      </c>
      <c r="E28" s="102">
        <f t="shared" si="9"/>
        <v>90000</v>
      </c>
      <c r="F28" s="102">
        <f t="shared" si="9"/>
        <v>110000</v>
      </c>
      <c r="G28" s="102">
        <f t="shared" si="9"/>
        <v>180000</v>
      </c>
      <c r="H28" s="49"/>
      <c r="I28" s="49"/>
    </row>
    <row r="29" spans="1:9" ht="17.5">
      <c r="A29" s="2"/>
      <c r="B29" s="6" t="s">
        <v>2</v>
      </c>
      <c r="C29" s="100" t="s">
        <v>13</v>
      </c>
      <c r="D29" s="100" t="s">
        <v>13</v>
      </c>
      <c r="E29" s="100">
        <f>E28/E12</f>
        <v>900</v>
      </c>
      <c r="F29" s="100">
        <f>F28/F12</f>
        <v>733.33333333333337</v>
      </c>
      <c r="G29" s="101">
        <f>G28/G12</f>
        <v>720</v>
      </c>
      <c r="H29" s="50"/>
      <c r="I29" s="50"/>
    </row>
    <row r="30" spans="1:9" ht="17.5">
      <c r="A30" s="2"/>
      <c r="B30" s="6" t="s">
        <v>1</v>
      </c>
      <c r="C30" s="94">
        <f>C15*0.45</f>
        <v>0</v>
      </c>
      <c r="D30" s="94">
        <f>D15*0.45</f>
        <v>22500</v>
      </c>
      <c r="E30" s="94">
        <f>E15*0.45</f>
        <v>45000</v>
      </c>
      <c r="F30" s="94">
        <f>F15*0.45</f>
        <v>67500</v>
      </c>
      <c r="G30" s="94">
        <f>G15*0.45</f>
        <v>112500</v>
      </c>
      <c r="H30" s="49"/>
      <c r="I30" s="49"/>
    </row>
    <row r="31" spans="1:9" ht="17.5">
      <c r="A31" s="2"/>
      <c r="B31" s="78" t="s">
        <v>16</v>
      </c>
      <c r="C31" s="59">
        <f>C28+C30</f>
        <v>567383.17757009342</v>
      </c>
      <c r="D31" s="61">
        <f>D28+D30</f>
        <v>634883.17757009342</v>
      </c>
      <c r="E31" s="61">
        <f>E28+E30</f>
        <v>135000</v>
      </c>
      <c r="F31" s="61">
        <f>F28+F30</f>
        <v>177500</v>
      </c>
      <c r="G31" s="58">
        <f>G28+G30</f>
        <v>292500</v>
      </c>
      <c r="H31" s="49"/>
      <c r="I31" s="49"/>
    </row>
    <row r="32" spans="1:9" ht="17.5">
      <c r="A32" s="2"/>
    </row>
    <row r="33" spans="1:9" ht="17.5">
      <c r="A33" s="2">
        <v>4</v>
      </c>
      <c r="B33" s="9" t="s">
        <v>17</v>
      </c>
      <c r="C33" s="9"/>
      <c r="D33" s="9"/>
      <c r="E33" s="9"/>
      <c r="F33" s="9"/>
      <c r="G33" s="9"/>
    </row>
    <row r="34" spans="1:9" ht="17.5">
      <c r="A34" s="2"/>
      <c r="B34" s="60" t="s">
        <v>0</v>
      </c>
      <c r="C34" s="59">
        <f>C21-C31</f>
        <v>157616.82242990658</v>
      </c>
      <c r="D34" s="56">
        <f>D21-D31</f>
        <v>640116.82242990658</v>
      </c>
      <c r="E34" s="56">
        <f>E21-E31</f>
        <v>965000</v>
      </c>
      <c r="F34" s="57">
        <f>F21-F31</f>
        <v>1472500</v>
      </c>
      <c r="G34" s="58">
        <f>G21-G31</f>
        <v>2457500</v>
      </c>
      <c r="H34" s="51" t="s">
        <v>72</v>
      </c>
      <c r="I34" s="51"/>
    </row>
    <row r="35" spans="1:9">
      <c r="B35" s="6" t="s">
        <v>3</v>
      </c>
      <c r="C35" s="38">
        <f>C34/C21</f>
        <v>0.21740251369642286</v>
      </c>
      <c r="D35" s="38">
        <f>D34/D21</f>
        <v>0.50205240974894638</v>
      </c>
      <c r="E35" s="38">
        <f>E34/E21</f>
        <v>0.87727272727272732</v>
      </c>
      <c r="F35" s="38">
        <f>F34/F21</f>
        <v>0.89242424242424245</v>
      </c>
      <c r="G35" s="42">
        <f>G34/G21</f>
        <v>0.89363636363636367</v>
      </c>
      <c r="H35" s="52"/>
      <c r="I35" s="52"/>
    </row>
    <row r="36" spans="1:9" ht="17.5">
      <c r="A36" s="2"/>
    </row>
    <row r="37" spans="1:9" ht="17.5">
      <c r="A37" s="2">
        <v>5</v>
      </c>
      <c r="B37" s="9" t="s">
        <v>42</v>
      </c>
      <c r="C37" s="8"/>
      <c r="D37" s="8"/>
      <c r="E37" s="8"/>
      <c r="F37" s="8"/>
      <c r="G37" s="8"/>
    </row>
    <row r="38" spans="1:9" ht="17.5">
      <c r="A38" s="2"/>
      <c r="B38" s="19" t="s">
        <v>23</v>
      </c>
      <c r="C38" s="94">
        <v>10000</v>
      </c>
      <c r="D38" s="94">
        <v>150000</v>
      </c>
      <c r="E38" s="94">
        <v>150750</v>
      </c>
      <c r="F38" s="94">
        <v>276090</v>
      </c>
      <c r="G38" s="95">
        <v>498210.50399999996</v>
      </c>
      <c r="H38" s="53"/>
      <c r="I38" s="53"/>
    </row>
    <row r="39" spans="1:9" ht="17.5">
      <c r="A39" s="2"/>
      <c r="B39" s="19" t="s">
        <v>24</v>
      </c>
      <c r="C39" s="94">
        <v>10000</v>
      </c>
      <c r="D39" s="94">
        <v>75000</v>
      </c>
      <c r="E39" s="94">
        <v>75000</v>
      </c>
      <c r="F39" s="94">
        <v>100000</v>
      </c>
      <c r="G39" s="95">
        <v>132856.13440000001</v>
      </c>
      <c r="H39" s="47"/>
      <c r="I39" s="47"/>
    </row>
    <row r="40" spans="1:9" ht="17.5">
      <c r="A40" s="2"/>
      <c r="B40" s="6" t="s">
        <v>19</v>
      </c>
      <c r="C40" s="94">
        <v>5000</v>
      </c>
      <c r="D40" s="94">
        <v>60000</v>
      </c>
      <c r="E40" s="94">
        <v>85000</v>
      </c>
      <c r="F40" s="94">
        <v>140000</v>
      </c>
      <c r="G40" s="95">
        <v>200000</v>
      </c>
      <c r="H40" s="40"/>
      <c r="I40" s="40"/>
    </row>
    <row r="41" spans="1:9" ht="17.5">
      <c r="A41" s="2"/>
      <c r="B41" s="6" t="s">
        <v>21</v>
      </c>
      <c r="C41" s="94">
        <v>20000</v>
      </c>
      <c r="D41" s="94">
        <v>80000</v>
      </c>
      <c r="E41" s="94">
        <v>15000</v>
      </c>
      <c r="F41" s="94">
        <v>15000</v>
      </c>
      <c r="G41" s="95">
        <v>15000</v>
      </c>
      <c r="H41" s="40"/>
      <c r="I41" s="40"/>
    </row>
    <row r="42" spans="1:9" ht="18" thickBot="1">
      <c r="A42" s="2"/>
      <c r="B42" s="6" t="s">
        <v>22</v>
      </c>
      <c r="C42" s="107">
        <v>5000</v>
      </c>
      <c r="D42" s="107">
        <v>10000</v>
      </c>
      <c r="E42" s="108">
        <v>50000</v>
      </c>
      <c r="F42" s="94">
        <v>50000</v>
      </c>
      <c r="G42" s="95">
        <v>100000</v>
      </c>
      <c r="H42" s="40"/>
      <c r="I42" s="40"/>
    </row>
    <row r="43" spans="1:9" ht="18" thickBot="1">
      <c r="A43" s="2"/>
      <c r="B43" s="7" t="s">
        <v>44</v>
      </c>
      <c r="C43" s="76">
        <f>SUM(C38:C42)</f>
        <v>50000</v>
      </c>
      <c r="D43" s="77">
        <f>SUM(D38:D42)</f>
        <v>375000</v>
      </c>
      <c r="E43" s="77">
        <f>SUM(E38:E42)</f>
        <v>375750</v>
      </c>
      <c r="F43" s="77">
        <f>SUM(F38:F42)</f>
        <v>581090</v>
      </c>
      <c r="G43" s="11">
        <f>SUM(G38:G42)</f>
        <v>946066.63839999994</v>
      </c>
      <c r="H43" s="40"/>
      <c r="I43" s="40"/>
    </row>
    <row r="44" spans="1:9" ht="17.5">
      <c r="A44" s="2"/>
      <c r="B44" s="6" t="s">
        <v>20</v>
      </c>
      <c r="C44" s="94"/>
      <c r="D44" s="96"/>
      <c r="E44" s="96">
        <v>500000</v>
      </c>
      <c r="F44" s="96">
        <v>750000</v>
      </c>
      <c r="G44" s="109">
        <v>1000000</v>
      </c>
      <c r="H44" s="40"/>
      <c r="I44" s="40"/>
    </row>
    <row r="45" spans="1:9" ht="17.5">
      <c r="A45" s="2"/>
      <c r="B45" s="14" t="s">
        <v>43</v>
      </c>
      <c r="C45" s="59">
        <f>SUM(C43:C44)</f>
        <v>50000</v>
      </c>
      <c r="D45" s="59">
        <f t="shared" ref="D45:G45" si="10">SUM(D43:D44)</f>
        <v>375000</v>
      </c>
      <c r="E45" s="59">
        <f t="shared" si="10"/>
        <v>875750</v>
      </c>
      <c r="F45" s="59">
        <f t="shared" si="10"/>
        <v>1331090</v>
      </c>
      <c r="G45" s="59">
        <f t="shared" si="10"/>
        <v>1946066.6384000001</v>
      </c>
      <c r="H45" s="40"/>
      <c r="I45" s="40"/>
    </row>
    <row r="46" spans="1:9" ht="17.5">
      <c r="A46" s="2"/>
      <c r="B46" s="13"/>
      <c r="C46" s="13"/>
      <c r="D46" s="13"/>
      <c r="E46" s="13"/>
      <c r="F46" s="13"/>
      <c r="G46" s="41"/>
      <c r="H46" s="40"/>
      <c r="I46" s="40"/>
    </row>
    <row r="47" spans="1:9" ht="17.5">
      <c r="A47" s="2">
        <v>6</v>
      </c>
      <c r="B47" s="9" t="s">
        <v>48</v>
      </c>
      <c r="C47" s="59">
        <f>C34-C45</f>
        <v>107616.82242990658</v>
      </c>
      <c r="D47" s="61">
        <f>D34-D45</f>
        <v>265116.82242990658</v>
      </c>
      <c r="E47" s="61">
        <f>E34-E45</f>
        <v>89250</v>
      </c>
      <c r="F47" s="61">
        <f>F34-F45</f>
        <v>141410</v>
      </c>
      <c r="G47" s="58">
        <f>G34-G45</f>
        <v>511433.36159999995</v>
      </c>
      <c r="H47" s="62" t="s">
        <v>49</v>
      </c>
      <c r="I47" s="40"/>
    </row>
    <row r="48" spans="1:9" ht="17.5">
      <c r="A48" s="2"/>
      <c r="B48" s="16" t="s">
        <v>57</v>
      </c>
      <c r="C48" s="68">
        <f>C47/C21</f>
        <v>0.14843699645504355</v>
      </c>
      <c r="D48" s="68">
        <f>D47/D21</f>
        <v>0.20793476269012282</v>
      </c>
      <c r="E48" s="68">
        <f>E47/E21</f>
        <v>8.1136363636363631E-2</v>
      </c>
      <c r="F48" s="68">
        <f>F47/F21</f>
        <v>8.5703030303030309E-2</v>
      </c>
      <c r="G48" s="69">
        <f>G47/G21</f>
        <v>0.18597576785454545</v>
      </c>
      <c r="H48" s="64"/>
      <c r="I48" s="52"/>
    </row>
    <row r="49" spans="1:9" ht="17.5">
      <c r="A49" s="2"/>
    </row>
    <row r="50" spans="1:9" ht="17.5">
      <c r="A50" s="2">
        <v>7</v>
      </c>
      <c r="B50" s="9" t="s">
        <v>45</v>
      </c>
      <c r="C50" s="8"/>
      <c r="D50" s="8"/>
      <c r="E50" s="8"/>
      <c r="F50" s="8"/>
      <c r="G50" s="8"/>
    </row>
    <row r="51" spans="1:9">
      <c r="B51" s="63" t="s">
        <v>50</v>
      </c>
      <c r="C51" s="94">
        <v>0</v>
      </c>
      <c r="D51" s="94">
        <v>0</v>
      </c>
      <c r="E51" s="94">
        <v>0</v>
      </c>
      <c r="F51" s="94">
        <v>0</v>
      </c>
      <c r="G51" s="95">
        <v>0</v>
      </c>
      <c r="H51" s="62" t="s">
        <v>55</v>
      </c>
      <c r="I51" s="21"/>
    </row>
    <row r="52" spans="1:9">
      <c r="B52" s="63" t="s">
        <v>91</v>
      </c>
      <c r="C52" s="106">
        <v>0</v>
      </c>
      <c r="D52" s="106">
        <v>0</v>
      </c>
      <c r="E52" s="106">
        <v>0</v>
      </c>
      <c r="F52" s="106">
        <v>0</v>
      </c>
      <c r="G52" s="106">
        <v>0</v>
      </c>
      <c r="H52" s="62" t="s">
        <v>92</v>
      </c>
    </row>
    <row r="53" spans="1:9">
      <c r="B53" s="63" t="s">
        <v>51</v>
      </c>
      <c r="C53" s="94">
        <v>0</v>
      </c>
      <c r="D53" s="94">
        <v>0</v>
      </c>
      <c r="E53" s="94">
        <v>0</v>
      </c>
      <c r="F53" s="94">
        <v>0</v>
      </c>
      <c r="G53" s="95">
        <v>0</v>
      </c>
      <c r="H53" s="62" t="s">
        <v>53</v>
      </c>
    </row>
    <row r="54" spans="1:9">
      <c r="B54" s="63" t="s">
        <v>52</v>
      </c>
      <c r="C54" s="94">
        <v>0</v>
      </c>
      <c r="D54" s="94">
        <v>500000</v>
      </c>
      <c r="E54" s="94">
        <v>0</v>
      </c>
      <c r="F54" s="94">
        <v>0</v>
      </c>
      <c r="G54" s="95">
        <v>0</v>
      </c>
      <c r="H54" s="62" t="s">
        <v>56</v>
      </c>
    </row>
    <row r="55" spans="1:9">
      <c r="B55" s="20" t="s">
        <v>46</v>
      </c>
      <c r="C55" s="73">
        <f>C47-C51+C52-C53+C54</f>
        <v>107616.82242990658</v>
      </c>
      <c r="D55" s="73">
        <f t="shared" ref="D55:G55" si="11">D47-D51+D52-D53+D54</f>
        <v>765116.82242990658</v>
      </c>
      <c r="E55" s="73">
        <f t="shared" si="11"/>
        <v>89250</v>
      </c>
      <c r="F55" s="73">
        <f t="shared" si="11"/>
        <v>141410</v>
      </c>
      <c r="G55" s="73">
        <f t="shared" si="11"/>
        <v>511433.36159999995</v>
      </c>
    </row>
    <row r="56" spans="1:9" ht="15">
      <c r="B56" s="9" t="s">
        <v>47</v>
      </c>
      <c r="C56" s="74">
        <f>C55+C5</f>
        <v>157616.82242990658</v>
      </c>
      <c r="D56" s="75">
        <f>D55+C56</f>
        <v>922733.64485981315</v>
      </c>
      <c r="E56" s="75">
        <f t="shared" ref="E56:G56" si="12">E55+D56</f>
        <v>1011983.6448598132</v>
      </c>
      <c r="F56" s="75">
        <f t="shared" si="12"/>
        <v>1153393.6448598132</v>
      </c>
      <c r="G56" s="75">
        <f t="shared" si="12"/>
        <v>1664827.0064598131</v>
      </c>
      <c r="H56" s="62" t="s">
        <v>54</v>
      </c>
    </row>
  </sheetData>
  <mergeCells count="4">
    <mergeCell ref="C4:D4"/>
    <mergeCell ref="B1:G1"/>
    <mergeCell ref="C2:D2"/>
    <mergeCell ref="C3:D3"/>
  </mergeCells>
  <pageMargins left="0.75" right="0.75" top="1" bottom="1" header="0.5" footer="0.5"/>
  <pageSetup orientation="portrait" horizontalDpi="4294967292" verticalDpi="4294967292"/>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57E9-73D5-408E-A35D-08D8980F077A}">
  <dimension ref="A1:I56"/>
  <sheetViews>
    <sheetView tabSelected="1" topLeftCell="A40" workbookViewId="0">
      <selection activeCell="H44" sqref="H44"/>
    </sheetView>
  </sheetViews>
  <sheetFormatPr defaultColWidth="11" defaultRowHeight="13.5"/>
  <cols>
    <col min="1" max="1" width="4.15234375" customWidth="1"/>
    <col min="2" max="2" width="47.4609375" customWidth="1"/>
    <col min="3" max="5" width="14.4609375" customWidth="1"/>
    <col min="6" max="7" width="14.3828125" bestFit="1" customWidth="1"/>
    <col min="8" max="8" width="14.84375" customWidth="1"/>
    <col min="9" max="9" width="14.15234375" customWidth="1"/>
  </cols>
  <sheetData>
    <row r="1" spans="1:9" ht="23">
      <c r="B1" s="112" t="s">
        <v>75</v>
      </c>
      <c r="C1" s="113"/>
      <c r="D1" s="113"/>
      <c r="E1" s="113"/>
      <c r="F1" s="113"/>
      <c r="G1" s="114"/>
      <c r="I1" s="54"/>
    </row>
    <row r="2" spans="1:9" ht="15">
      <c r="B2" s="79"/>
      <c r="C2" s="115" t="s">
        <v>7</v>
      </c>
      <c r="D2" s="115"/>
      <c r="E2" s="79"/>
      <c r="F2" s="79"/>
      <c r="G2" s="79"/>
    </row>
    <row r="3" spans="1:9" ht="15">
      <c r="B3" s="79"/>
      <c r="C3" s="111" t="s">
        <v>85</v>
      </c>
      <c r="D3" s="111"/>
      <c r="E3" s="79"/>
      <c r="F3" s="79"/>
      <c r="G3" s="79"/>
      <c r="H3" s="80"/>
      <c r="I3" s="81" t="s">
        <v>76</v>
      </c>
    </row>
    <row r="4" spans="1:9" ht="15">
      <c r="B4" s="79"/>
      <c r="C4" s="111"/>
      <c r="D4" s="111"/>
      <c r="E4" s="79"/>
      <c r="F4" s="79"/>
      <c r="G4" s="79"/>
      <c r="H4" s="82"/>
      <c r="I4" s="81" t="s">
        <v>77</v>
      </c>
    </row>
    <row r="5" spans="1:9" ht="15">
      <c r="B5" s="83" t="s">
        <v>78</v>
      </c>
      <c r="C5" s="84">
        <v>0</v>
      </c>
      <c r="D5" s="79"/>
      <c r="E5" s="79"/>
      <c r="F5" s="79"/>
      <c r="G5" s="79"/>
      <c r="H5" s="85"/>
      <c r="I5" s="81" t="s">
        <v>77</v>
      </c>
    </row>
    <row r="6" spans="1:9">
      <c r="B6" s="55"/>
      <c r="C6" s="55"/>
      <c r="D6" s="55"/>
      <c r="E6" s="55"/>
      <c r="F6" s="55"/>
      <c r="G6" s="55"/>
    </row>
    <row r="7" spans="1:9" ht="17.5">
      <c r="A7" s="1">
        <v>1</v>
      </c>
      <c r="B7" s="86" t="s">
        <v>27</v>
      </c>
      <c r="C7" s="87" t="s">
        <v>79</v>
      </c>
      <c r="D7" s="87" t="s">
        <v>80</v>
      </c>
      <c r="E7" s="87" t="s">
        <v>10</v>
      </c>
      <c r="F7" s="87" t="s">
        <v>11</v>
      </c>
      <c r="G7" s="87" t="s">
        <v>12</v>
      </c>
    </row>
    <row r="8" spans="1:9">
      <c r="B8" s="88" t="s">
        <v>81</v>
      </c>
      <c r="C8" s="89">
        <v>0</v>
      </c>
      <c r="D8" s="90">
        <f>C8*(1+C9)</f>
        <v>0</v>
      </c>
      <c r="E8" s="90">
        <f t="shared" ref="E8:G8" si="0">D8*(1+D9)</f>
        <v>0</v>
      </c>
      <c r="F8" s="90">
        <f t="shared" si="0"/>
        <v>0</v>
      </c>
      <c r="G8" s="90">
        <f t="shared" si="0"/>
        <v>0</v>
      </c>
      <c r="H8" s="40" t="s">
        <v>82</v>
      </c>
    </row>
    <row r="9" spans="1:9" ht="14" thickBot="1">
      <c r="A9" s="91"/>
      <c r="B9" s="88" t="s">
        <v>83</v>
      </c>
      <c r="C9" s="110">
        <v>0</v>
      </c>
      <c r="D9" s="110">
        <v>0</v>
      </c>
      <c r="E9" s="110">
        <v>0</v>
      </c>
      <c r="F9" s="110">
        <v>0</v>
      </c>
      <c r="G9" s="110">
        <v>0</v>
      </c>
      <c r="H9" s="43" t="s">
        <v>84</v>
      </c>
    </row>
    <row r="10" spans="1:9" ht="18" thickBot="1">
      <c r="A10" s="2"/>
      <c r="B10" s="36"/>
    </row>
    <row r="11" spans="1:9" ht="18" thickBot="1">
      <c r="A11" s="2">
        <v>2</v>
      </c>
      <c r="B11" s="3" t="s">
        <v>61</v>
      </c>
      <c r="C11" s="4"/>
      <c r="D11" s="4"/>
      <c r="E11" s="4"/>
      <c r="F11" s="4"/>
      <c r="G11" s="4"/>
      <c r="H11" s="44"/>
      <c r="I11" s="44"/>
    </row>
    <row r="12" spans="1:9" ht="17.5">
      <c r="A12" s="2"/>
      <c r="B12" s="5" t="s">
        <v>64</v>
      </c>
      <c r="C12" s="93">
        <v>0</v>
      </c>
      <c r="D12" s="93">
        <v>0</v>
      </c>
      <c r="E12" s="93">
        <v>0</v>
      </c>
      <c r="F12" s="93">
        <v>0</v>
      </c>
      <c r="G12" s="93">
        <v>0</v>
      </c>
      <c r="H12" s="39" t="s">
        <v>93</v>
      </c>
      <c r="I12" s="39"/>
    </row>
    <row r="13" spans="1:9" ht="17.5">
      <c r="A13" s="2"/>
      <c r="B13" s="6" t="s">
        <v>14</v>
      </c>
      <c r="C13" s="94">
        <v>0</v>
      </c>
      <c r="D13" s="94">
        <v>0</v>
      </c>
      <c r="E13" s="94">
        <v>0</v>
      </c>
      <c r="F13" s="94">
        <v>0</v>
      </c>
      <c r="G13" s="95">
        <v>0</v>
      </c>
      <c r="H13" s="40"/>
      <c r="I13" s="40"/>
    </row>
    <row r="14" spans="1:9" ht="17.5">
      <c r="A14" s="2"/>
      <c r="B14" s="6" t="s">
        <v>74</v>
      </c>
      <c r="C14" s="67">
        <f t="shared" ref="C14:F14" si="1">C12*C13</f>
        <v>0</v>
      </c>
      <c r="D14" s="67">
        <f t="shared" si="1"/>
        <v>0</v>
      </c>
      <c r="E14" s="67">
        <f t="shared" si="1"/>
        <v>0</v>
      </c>
      <c r="F14" s="67">
        <f t="shared" si="1"/>
        <v>0</v>
      </c>
      <c r="G14" s="67">
        <f>G12*G13</f>
        <v>0</v>
      </c>
      <c r="H14" s="45"/>
      <c r="I14" s="45"/>
    </row>
    <row r="15" spans="1:9" ht="18" thickBot="1">
      <c r="A15" s="2"/>
      <c r="B15" s="92" t="s">
        <v>86</v>
      </c>
      <c r="C15" s="94">
        <f t="shared" ref="C15:G15" si="2">C14*0.1</f>
        <v>0</v>
      </c>
      <c r="D15" s="94">
        <f t="shared" si="2"/>
        <v>0</v>
      </c>
      <c r="E15" s="94">
        <f t="shared" si="2"/>
        <v>0</v>
      </c>
      <c r="F15" s="94">
        <f t="shared" si="2"/>
        <v>0</v>
      </c>
      <c r="G15" s="94">
        <f t="shared" si="2"/>
        <v>0</v>
      </c>
      <c r="H15" s="40"/>
      <c r="I15" s="40"/>
    </row>
    <row r="16" spans="1:9" ht="18" thickBot="1">
      <c r="A16" s="2"/>
      <c r="B16" s="7" t="s">
        <v>87</v>
      </c>
      <c r="C16" s="11">
        <f>C14+C15</f>
        <v>0</v>
      </c>
      <c r="D16" s="70">
        <f>D14+D15</f>
        <v>0</v>
      </c>
      <c r="E16" s="70">
        <f>E14+E15</f>
        <v>0</v>
      </c>
      <c r="F16" s="70">
        <f>F14+F15</f>
        <v>0</v>
      </c>
      <c r="G16" s="70">
        <f>G14+G15</f>
        <v>0</v>
      </c>
      <c r="H16" s="45"/>
      <c r="I16" s="45"/>
    </row>
    <row r="17" spans="1:9" ht="17.5">
      <c r="A17" s="2"/>
      <c r="B17" s="5" t="s">
        <v>62</v>
      </c>
      <c r="C17" s="68" t="e">
        <f t="shared" ref="C17:D17" si="3">(C16/C8)</f>
        <v>#DIV/0!</v>
      </c>
      <c r="D17" s="68" t="e">
        <f t="shared" si="3"/>
        <v>#DIV/0!</v>
      </c>
      <c r="E17" s="68" t="e">
        <f>(E16/E8)</f>
        <v>#DIV/0!</v>
      </c>
      <c r="F17" s="68" t="e">
        <f>(F16/F8)</f>
        <v>#DIV/0!</v>
      </c>
      <c r="G17" s="69" t="e">
        <f>G16/G8</f>
        <v>#DIV/0!</v>
      </c>
      <c r="H17" s="46"/>
      <c r="I17" s="46"/>
    </row>
    <row r="18" spans="1:9" ht="17.5">
      <c r="A18" s="2"/>
      <c r="B18" s="6" t="s">
        <v>71</v>
      </c>
      <c r="C18" s="95">
        <v>550000</v>
      </c>
      <c r="D18" s="96">
        <v>550000</v>
      </c>
      <c r="E18" s="96">
        <v>0</v>
      </c>
      <c r="F18" s="96">
        <v>0</v>
      </c>
      <c r="G18" s="97">
        <v>0</v>
      </c>
      <c r="H18" s="47"/>
      <c r="I18" s="47"/>
    </row>
    <row r="19" spans="1:9" ht="17.5">
      <c r="A19" s="2"/>
      <c r="B19" s="71" t="s">
        <v>65</v>
      </c>
      <c r="C19" s="95">
        <v>25000</v>
      </c>
      <c r="D19" s="95">
        <v>25000</v>
      </c>
      <c r="E19" s="96">
        <v>0</v>
      </c>
      <c r="F19" s="96">
        <v>0</v>
      </c>
      <c r="G19" s="97">
        <v>0</v>
      </c>
      <c r="H19" s="47"/>
      <c r="I19" s="47"/>
    </row>
    <row r="20" spans="1:9">
      <c r="B20" s="104" t="s">
        <v>90</v>
      </c>
      <c r="C20" s="105">
        <v>0</v>
      </c>
      <c r="D20" s="105">
        <v>0</v>
      </c>
      <c r="E20" s="105">
        <v>0</v>
      </c>
      <c r="F20" s="105">
        <v>0</v>
      </c>
      <c r="G20" s="105">
        <v>0</v>
      </c>
      <c r="H20" s="62"/>
    </row>
    <row r="21" spans="1:9" ht="17.5">
      <c r="A21" s="2"/>
      <c r="B21" s="10" t="s">
        <v>4</v>
      </c>
      <c r="C21" s="72">
        <f>C16+C18+C19+C20</f>
        <v>575000</v>
      </c>
      <c r="D21" s="72">
        <f t="shared" ref="D21:G21" si="4">D16+D18+D19+D20</f>
        <v>575000</v>
      </c>
      <c r="E21" s="72">
        <f t="shared" si="4"/>
        <v>0</v>
      </c>
      <c r="F21" s="72">
        <f t="shared" si="4"/>
        <v>0</v>
      </c>
      <c r="G21" s="72">
        <f t="shared" si="4"/>
        <v>0</v>
      </c>
      <c r="H21" s="39"/>
      <c r="I21" s="39"/>
    </row>
    <row r="22" spans="1:9" ht="17.5">
      <c r="A22" s="2"/>
    </row>
    <row r="23" spans="1:9" ht="17.5">
      <c r="A23" s="2">
        <v>3</v>
      </c>
      <c r="B23" s="9" t="s">
        <v>15</v>
      </c>
      <c r="C23" s="9"/>
      <c r="D23" s="9"/>
      <c r="E23" s="9"/>
      <c r="F23" s="9"/>
      <c r="G23" s="9"/>
      <c r="H23" s="48"/>
      <c r="I23" s="48"/>
    </row>
    <row r="24" spans="1:9" ht="17.5">
      <c r="A24" s="2"/>
      <c r="B24" s="19" t="s">
        <v>66</v>
      </c>
      <c r="C24" s="65">
        <f>+(C18+C19)/1.07</f>
        <v>537383.17757009342</v>
      </c>
      <c r="D24" s="65">
        <f>+(D18+D19)/1.07</f>
        <v>537383.17757009342</v>
      </c>
      <c r="E24" s="65">
        <f>+(E18+E19)/1.1</f>
        <v>0</v>
      </c>
      <c r="F24" s="65">
        <f>+(F18+F19)/1.1</f>
        <v>0</v>
      </c>
      <c r="G24" s="65">
        <f>+(G18+G19)/1.1</f>
        <v>0</v>
      </c>
    </row>
    <row r="25" spans="1:9" ht="17.5">
      <c r="A25" s="2"/>
      <c r="B25" s="19" t="s">
        <v>88</v>
      </c>
      <c r="C25" s="94">
        <v>0</v>
      </c>
      <c r="D25" s="94">
        <v>0</v>
      </c>
      <c r="E25" s="94">
        <v>0</v>
      </c>
      <c r="F25" s="94">
        <v>0</v>
      </c>
      <c r="G25" s="95">
        <v>0</v>
      </c>
      <c r="H25" s="49" t="s">
        <v>67</v>
      </c>
      <c r="I25" s="49"/>
    </row>
    <row r="26" spans="1:9" ht="17.5">
      <c r="A26" s="2"/>
      <c r="B26" s="6" t="s">
        <v>58</v>
      </c>
      <c r="C26" s="94">
        <v>0</v>
      </c>
      <c r="D26" s="94">
        <v>0</v>
      </c>
      <c r="E26" s="94">
        <v>0</v>
      </c>
      <c r="F26" s="94">
        <v>0</v>
      </c>
      <c r="G26" s="95">
        <v>0</v>
      </c>
      <c r="H26" s="49" t="s">
        <v>68</v>
      </c>
      <c r="I26" s="49"/>
    </row>
    <row r="27" spans="1:9" ht="17.5">
      <c r="A27" s="2"/>
      <c r="B27" s="19" t="s">
        <v>89</v>
      </c>
      <c r="C27" s="98">
        <v>0</v>
      </c>
      <c r="D27" s="98">
        <v>0</v>
      </c>
      <c r="E27" s="98">
        <v>0</v>
      </c>
      <c r="F27" s="98">
        <v>0</v>
      </c>
      <c r="G27" s="99">
        <v>0</v>
      </c>
      <c r="H27" s="49" t="s">
        <v>69</v>
      </c>
      <c r="I27" s="49"/>
    </row>
    <row r="28" spans="1:9" ht="18" thickBot="1">
      <c r="A28" s="2"/>
      <c r="B28" s="103" t="s">
        <v>73</v>
      </c>
      <c r="C28" s="102">
        <f>SUM(C24:C27)</f>
        <v>537383.17757009342</v>
      </c>
      <c r="D28" s="102">
        <f t="shared" ref="D28:G28" si="5">SUM(D24:D27)</f>
        <v>537383.17757009342</v>
      </c>
      <c r="E28" s="102">
        <f t="shared" si="5"/>
        <v>0</v>
      </c>
      <c r="F28" s="102">
        <f t="shared" si="5"/>
        <v>0</v>
      </c>
      <c r="G28" s="102">
        <f t="shared" si="5"/>
        <v>0</v>
      </c>
      <c r="H28" s="49"/>
      <c r="I28" s="49"/>
    </row>
    <row r="29" spans="1:9" ht="17.5">
      <c r="A29" s="2"/>
      <c r="B29" s="6" t="s">
        <v>2</v>
      </c>
      <c r="C29" s="100" t="s">
        <v>13</v>
      </c>
      <c r="D29" s="100" t="s">
        <v>13</v>
      </c>
      <c r="E29" s="100" t="e">
        <f>E28/E12</f>
        <v>#DIV/0!</v>
      </c>
      <c r="F29" s="100" t="e">
        <f>F28/F12</f>
        <v>#DIV/0!</v>
      </c>
      <c r="G29" s="101" t="e">
        <f>G28/G12</f>
        <v>#DIV/0!</v>
      </c>
      <c r="H29" s="50"/>
      <c r="I29" s="50"/>
    </row>
    <row r="30" spans="1:9" ht="17.5">
      <c r="A30" s="2"/>
      <c r="B30" s="6" t="s">
        <v>1</v>
      </c>
      <c r="C30" s="94">
        <f>C15*0.45</f>
        <v>0</v>
      </c>
      <c r="D30" s="94">
        <f>D15*0.45</f>
        <v>0</v>
      </c>
      <c r="E30" s="94">
        <f>E15*0.45</f>
        <v>0</v>
      </c>
      <c r="F30" s="94">
        <f>F15*0.45</f>
        <v>0</v>
      </c>
      <c r="G30" s="94">
        <f>G15*0.45</f>
        <v>0</v>
      </c>
      <c r="H30" s="49"/>
      <c r="I30" s="49"/>
    </row>
    <row r="31" spans="1:9" ht="17.5">
      <c r="A31" s="2"/>
      <c r="B31" s="78" t="s">
        <v>16</v>
      </c>
      <c r="C31" s="59">
        <f>C28+C30</f>
        <v>537383.17757009342</v>
      </c>
      <c r="D31" s="61">
        <f>D28+D30</f>
        <v>537383.17757009342</v>
      </c>
      <c r="E31" s="61">
        <f>E28+E30</f>
        <v>0</v>
      </c>
      <c r="F31" s="61">
        <f>F28+F30</f>
        <v>0</v>
      </c>
      <c r="G31" s="58">
        <f>G28+G30</f>
        <v>0</v>
      </c>
      <c r="H31" s="49"/>
      <c r="I31" s="49"/>
    </row>
    <row r="32" spans="1:9" ht="17.5">
      <c r="A32" s="2"/>
    </row>
    <row r="33" spans="1:9" ht="17.5">
      <c r="A33" s="2">
        <v>4</v>
      </c>
      <c r="B33" s="9" t="s">
        <v>17</v>
      </c>
      <c r="C33" s="9"/>
      <c r="D33" s="9"/>
      <c r="E33" s="9"/>
      <c r="F33" s="9"/>
      <c r="G33" s="9"/>
    </row>
    <row r="34" spans="1:9" ht="17.5">
      <c r="A34" s="2"/>
      <c r="B34" s="60" t="s">
        <v>0</v>
      </c>
      <c r="C34" s="59">
        <f>C21-C31</f>
        <v>37616.822429906577</v>
      </c>
      <c r="D34" s="56">
        <f>D21-D31</f>
        <v>37616.822429906577</v>
      </c>
      <c r="E34" s="56">
        <f>E21-E31</f>
        <v>0</v>
      </c>
      <c r="F34" s="57">
        <f>F21-F31</f>
        <v>0</v>
      </c>
      <c r="G34" s="58">
        <f>G21-G31</f>
        <v>0</v>
      </c>
      <c r="H34" s="51" t="s">
        <v>72</v>
      </c>
      <c r="I34" s="51"/>
    </row>
    <row r="35" spans="1:9">
      <c r="B35" s="6" t="s">
        <v>3</v>
      </c>
      <c r="C35" s="38">
        <f>C34/C21</f>
        <v>6.5420560747663614E-2</v>
      </c>
      <c r="D35" s="38">
        <f>D34/D21</f>
        <v>6.5420560747663614E-2</v>
      </c>
      <c r="E35" s="38" t="e">
        <f>E34/E21</f>
        <v>#DIV/0!</v>
      </c>
      <c r="F35" s="38" t="e">
        <f>F34/F21</f>
        <v>#DIV/0!</v>
      </c>
      <c r="G35" s="42" t="e">
        <f>G34/G21</f>
        <v>#DIV/0!</v>
      </c>
      <c r="H35" s="52"/>
      <c r="I35" s="52"/>
    </row>
    <row r="36" spans="1:9" ht="17.5">
      <c r="A36" s="2"/>
    </row>
    <row r="37" spans="1:9" ht="17.5">
      <c r="A37" s="2">
        <v>5</v>
      </c>
      <c r="B37" s="9" t="s">
        <v>42</v>
      </c>
      <c r="C37" s="8"/>
      <c r="D37" s="8"/>
      <c r="E37" s="8"/>
      <c r="F37" s="8"/>
      <c r="G37" s="8"/>
    </row>
    <row r="38" spans="1:9" ht="17.5">
      <c r="A38" s="2"/>
      <c r="B38" s="19" t="s">
        <v>23</v>
      </c>
      <c r="C38" s="94">
        <v>0</v>
      </c>
      <c r="D38" s="94">
        <v>0</v>
      </c>
      <c r="E38" s="94">
        <v>0</v>
      </c>
      <c r="F38" s="94">
        <v>0</v>
      </c>
      <c r="G38" s="95">
        <v>0</v>
      </c>
      <c r="H38" s="53"/>
      <c r="I38" s="53"/>
    </row>
    <row r="39" spans="1:9" ht="17.5">
      <c r="A39" s="2"/>
      <c r="B39" s="19" t="s">
        <v>24</v>
      </c>
      <c r="C39" s="94">
        <v>0</v>
      </c>
      <c r="D39" s="94">
        <v>0</v>
      </c>
      <c r="E39" s="94">
        <v>0</v>
      </c>
      <c r="F39" s="94">
        <v>0</v>
      </c>
      <c r="G39" s="95">
        <v>0</v>
      </c>
      <c r="H39" s="47"/>
      <c r="I39" s="47"/>
    </row>
    <row r="40" spans="1:9" ht="17.5">
      <c r="A40" s="2"/>
      <c r="B40" s="6" t="s">
        <v>19</v>
      </c>
      <c r="C40" s="94">
        <v>0</v>
      </c>
      <c r="D40" s="94">
        <v>0</v>
      </c>
      <c r="E40" s="94">
        <v>0</v>
      </c>
      <c r="F40" s="94">
        <v>0</v>
      </c>
      <c r="G40" s="95">
        <v>0</v>
      </c>
      <c r="H40" s="40"/>
      <c r="I40" s="40"/>
    </row>
    <row r="41" spans="1:9" ht="17.5">
      <c r="A41" s="2"/>
      <c r="B41" s="6" t="s">
        <v>21</v>
      </c>
      <c r="C41" s="94">
        <v>0</v>
      </c>
      <c r="D41" s="94">
        <v>0</v>
      </c>
      <c r="E41" s="94">
        <v>0</v>
      </c>
      <c r="F41" s="94">
        <v>0</v>
      </c>
      <c r="G41" s="95">
        <v>0</v>
      </c>
      <c r="H41" s="40"/>
      <c r="I41" s="40"/>
    </row>
    <row r="42" spans="1:9" ht="18" thickBot="1">
      <c r="A42" s="2"/>
      <c r="B42" s="6" t="s">
        <v>22</v>
      </c>
      <c r="C42" s="107">
        <v>0</v>
      </c>
      <c r="D42" s="107">
        <v>0</v>
      </c>
      <c r="E42" s="108">
        <v>0</v>
      </c>
      <c r="F42" s="94">
        <v>0</v>
      </c>
      <c r="G42" s="95">
        <v>0</v>
      </c>
      <c r="H42" s="40"/>
      <c r="I42" s="40"/>
    </row>
    <row r="43" spans="1:9" ht="18" thickBot="1">
      <c r="A43" s="2"/>
      <c r="B43" s="7" t="s">
        <v>44</v>
      </c>
      <c r="C43" s="76">
        <f>SUM(C38:C42)</f>
        <v>0</v>
      </c>
      <c r="D43" s="77">
        <f>SUM(D38:D42)</f>
        <v>0</v>
      </c>
      <c r="E43" s="77">
        <f>SUM(E38:E42)</f>
        <v>0</v>
      </c>
      <c r="F43" s="77">
        <f>SUM(F38:F42)</f>
        <v>0</v>
      </c>
      <c r="G43" s="11">
        <f>SUM(G38:G42)</f>
        <v>0</v>
      </c>
      <c r="H43" s="40"/>
      <c r="I43" s="40"/>
    </row>
    <row r="44" spans="1:9" ht="17.5">
      <c r="A44" s="2"/>
      <c r="B44" s="6" t="s">
        <v>20</v>
      </c>
      <c r="C44" s="94"/>
      <c r="D44" s="96"/>
      <c r="E44" s="96">
        <v>0</v>
      </c>
      <c r="F44" s="96">
        <v>0</v>
      </c>
      <c r="G44" s="109">
        <v>0</v>
      </c>
      <c r="H44" s="40"/>
      <c r="I44" s="40"/>
    </row>
    <row r="45" spans="1:9" ht="17.5">
      <c r="A45" s="2"/>
      <c r="B45" s="14" t="s">
        <v>43</v>
      </c>
      <c r="C45" s="59">
        <f>SUM(C43:C44)</f>
        <v>0</v>
      </c>
      <c r="D45" s="59">
        <f t="shared" ref="D45:G45" si="6">SUM(D43:D44)</f>
        <v>0</v>
      </c>
      <c r="E45" s="59">
        <f t="shared" si="6"/>
        <v>0</v>
      </c>
      <c r="F45" s="59">
        <f t="shared" si="6"/>
        <v>0</v>
      </c>
      <c r="G45" s="59">
        <f t="shared" si="6"/>
        <v>0</v>
      </c>
      <c r="H45" s="40"/>
      <c r="I45" s="40"/>
    </row>
    <row r="46" spans="1:9" ht="17.5">
      <c r="A46" s="2"/>
      <c r="B46" s="13"/>
      <c r="C46" s="13"/>
      <c r="D46" s="13"/>
      <c r="E46" s="13"/>
      <c r="F46" s="13"/>
      <c r="G46" s="41"/>
      <c r="H46" s="40"/>
      <c r="I46" s="40"/>
    </row>
    <row r="47" spans="1:9" ht="17.5">
      <c r="A47" s="2">
        <v>6</v>
      </c>
      <c r="B47" s="9" t="s">
        <v>48</v>
      </c>
      <c r="C47" s="59">
        <f>C34-C45</f>
        <v>37616.822429906577</v>
      </c>
      <c r="D47" s="61">
        <f>D34-D45</f>
        <v>37616.822429906577</v>
      </c>
      <c r="E47" s="61">
        <f>E34-E45</f>
        <v>0</v>
      </c>
      <c r="F47" s="61">
        <f>F34-F45</f>
        <v>0</v>
      </c>
      <c r="G47" s="58">
        <f>G34-G45</f>
        <v>0</v>
      </c>
      <c r="H47" s="62" t="s">
        <v>49</v>
      </c>
      <c r="I47" s="40"/>
    </row>
    <row r="48" spans="1:9" ht="17.5">
      <c r="A48" s="2"/>
      <c r="B48" s="16" t="s">
        <v>57</v>
      </c>
      <c r="C48" s="68">
        <f>C47/C21</f>
        <v>6.5420560747663614E-2</v>
      </c>
      <c r="D48" s="68">
        <f>D47/D21</f>
        <v>6.5420560747663614E-2</v>
      </c>
      <c r="E48" s="68" t="e">
        <f>E47/E21</f>
        <v>#DIV/0!</v>
      </c>
      <c r="F48" s="68" t="e">
        <f>F47/F21</f>
        <v>#DIV/0!</v>
      </c>
      <c r="G48" s="69" t="e">
        <f>G47/G21</f>
        <v>#DIV/0!</v>
      </c>
      <c r="H48" s="64"/>
      <c r="I48" s="52"/>
    </row>
    <row r="49" spans="1:9" ht="17.5">
      <c r="A49" s="2"/>
    </row>
    <row r="50" spans="1:9" ht="17.5">
      <c r="A50" s="2">
        <v>7</v>
      </c>
      <c r="B50" s="9" t="s">
        <v>45</v>
      </c>
      <c r="C50" s="8"/>
      <c r="D50" s="8"/>
      <c r="E50" s="8"/>
      <c r="F50" s="8"/>
      <c r="G50" s="8"/>
    </row>
    <row r="51" spans="1:9">
      <c r="B51" s="63" t="s">
        <v>50</v>
      </c>
      <c r="C51" s="94">
        <v>0</v>
      </c>
      <c r="D51" s="94">
        <v>0</v>
      </c>
      <c r="E51" s="94">
        <v>0</v>
      </c>
      <c r="F51" s="94">
        <v>0</v>
      </c>
      <c r="G51" s="95">
        <v>0</v>
      </c>
      <c r="H51" s="62" t="s">
        <v>55</v>
      </c>
      <c r="I51" s="21"/>
    </row>
    <row r="52" spans="1:9">
      <c r="B52" s="63" t="s">
        <v>91</v>
      </c>
      <c r="C52" s="106">
        <v>0</v>
      </c>
      <c r="D52" s="106">
        <v>0</v>
      </c>
      <c r="E52" s="106">
        <v>0</v>
      </c>
      <c r="F52" s="106">
        <v>0</v>
      </c>
      <c r="G52" s="106">
        <v>0</v>
      </c>
      <c r="H52" s="62" t="s">
        <v>92</v>
      </c>
    </row>
    <row r="53" spans="1:9">
      <c r="B53" s="63" t="s">
        <v>51</v>
      </c>
      <c r="C53" s="94">
        <v>0</v>
      </c>
      <c r="D53" s="94">
        <v>0</v>
      </c>
      <c r="E53" s="94">
        <v>0</v>
      </c>
      <c r="F53" s="94">
        <v>0</v>
      </c>
      <c r="G53" s="95">
        <v>0</v>
      </c>
      <c r="H53" s="62" t="s">
        <v>53</v>
      </c>
    </row>
    <row r="54" spans="1:9">
      <c r="B54" s="63" t="s">
        <v>52</v>
      </c>
      <c r="C54" s="94">
        <v>0</v>
      </c>
      <c r="D54" s="94">
        <v>0</v>
      </c>
      <c r="E54" s="94">
        <v>0</v>
      </c>
      <c r="F54" s="94">
        <v>0</v>
      </c>
      <c r="G54" s="95">
        <v>0</v>
      </c>
      <c r="H54" s="62" t="s">
        <v>56</v>
      </c>
    </row>
    <row r="55" spans="1:9">
      <c r="B55" s="20" t="s">
        <v>46</v>
      </c>
      <c r="C55" s="73">
        <f>C47-C51+C52-C53+C54</f>
        <v>37616.822429906577</v>
      </c>
      <c r="D55" s="73">
        <f t="shared" ref="D55:G55" si="7">D47-D51+D52-D53+D54</f>
        <v>37616.822429906577</v>
      </c>
      <c r="E55" s="73">
        <f t="shared" si="7"/>
        <v>0</v>
      </c>
      <c r="F55" s="73">
        <f t="shared" si="7"/>
        <v>0</v>
      </c>
      <c r="G55" s="73">
        <f t="shared" si="7"/>
        <v>0</v>
      </c>
    </row>
    <row r="56" spans="1:9" ht="15">
      <c r="B56" s="9" t="s">
        <v>47</v>
      </c>
      <c r="C56" s="74">
        <f>C55+C5</f>
        <v>37616.822429906577</v>
      </c>
      <c r="D56" s="75">
        <f>D55+C56</f>
        <v>75233.644859813154</v>
      </c>
      <c r="E56" s="75">
        <f t="shared" ref="E56:G56" si="8">E55+D56</f>
        <v>75233.644859813154</v>
      </c>
      <c r="F56" s="75">
        <f t="shared" si="8"/>
        <v>75233.644859813154</v>
      </c>
      <c r="G56" s="75">
        <f t="shared" si="8"/>
        <v>75233.644859813154</v>
      </c>
      <c r="H56" s="126" t="s">
        <v>54</v>
      </c>
    </row>
  </sheetData>
  <mergeCells count="4">
    <mergeCell ref="B1:G1"/>
    <mergeCell ref="C2:D2"/>
    <mergeCell ref="C3:D3"/>
    <mergeCell ref="C4:D4"/>
  </mergeCells>
  <pageMargins left="0.75" right="0.75" top="1" bottom="1" header="0.5" footer="0.5"/>
  <pageSetup orientation="portrait" horizontalDpi="4294967292" verticalDpi="4294967292"/>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topLeftCell="A14" workbookViewId="0">
      <selection activeCell="C23" sqref="C23"/>
    </sheetView>
  </sheetViews>
  <sheetFormatPr defaultColWidth="11" defaultRowHeight="13.5"/>
  <cols>
    <col min="1" max="2" width="11" customWidth="1"/>
    <col min="3" max="3" width="67.61328125" style="28" customWidth="1"/>
    <col min="4" max="5" width="11" customWidth="1"/>
    <col min="6" max="6" width="9.3828125" customWidth="1"/>
    <col min="7" max="7" width="17" customWidth="1"/>
    <col min="8" max="10" width="11" customWidth="1"/>
    <col min="11" max="11" width="14.4609375" customWidth="1"/>
  </cols>
  <sheetData>
    <row r="1" spans="1:7" ht="18" thickBot="1">
      <c r="A1" s="116" t="s">
        <v>26</v>
      </c>
      <c r="B1" s="117"/>
      <c r="C1" s="117"/>
    </row>
    <row r="2" spans="1:7" ht="14" thickBot="1">
      <c r="A2" s="25" t="s">
        <v>28</v>
      </c>
      <c r="B2" s="25" t="s">
        <v>27</v>
      </c>
      <c r="C2" s="31"/>
    </row>
    <row r="3" spans="1:7" ht="14" thickBot="1">
      <c r="A3" s="25" t="s">
        <v>29</v>
      </c>
      <c r="B3" s="29" t="s">
        <v>63</v>
      </c>
      <c r="C3" s="32"/>
    </row>
    <row r="4" spans="1:7" ht="62.15" customHeight="1" thickBot="1">
      <c r="A4" s="25"/>
      <c r="B4" s="29" t="s">
        <v>15</v>
      </c>
      <c r="C4" s="31"/>
    </row>
    <row r="5" spans="1:7" ht="29.15" customHeight="1" thickBot="1">
      <c r="A5" s="26"/>
      <c r="B5" s="66" t="s">
        <v>60</v>
      </c>
      <c r="C5" s="33"/>
    </row>
    <row r="6" spans="1:7" ht="54" customHeight="1" thickBot="1">
      <c r="A6" s="30" t="s">
        <v>6</v>
      </c>
      <c r="B6" s="66" t="s">
        <v>58</v>
      </c>
      <c r="C6" s="34"/>
    </row>
    <row r="7" spans="1:7" ht="42.75" customHeight="1" thickBot="1">
      <c r="A7" s="26"/>
      <c r="B7" s="66" t="s">
        <v>59</v>
      </c>
      <c r="C7" s="34"/>
    </row>
    <row r="8" spans="1:7" ht="131.15" customHeight="1" thickBot="1">
      <c r="A8" s="25" t="s">
        <v>25</v>
      </c>
      <c r="B8" s="23" t="s">
        <v>18</v>
      </c>
      <c r="C8" s="35"/>
    </row>
    <row r="9" spans="1:7" ht="84" customHeight="1" thickBot="1">
      <c r="A9" s="27"/>
      <c r="B9" s="24"/>
      <c r="C9" s="35"/>
    </row>
    <row r="10" spans="1:7" ht="15">
      <c r="A10" s="18"/>
      <c r="B10" s="22"/>
      <c r="C10" s="22" t="s">
        <v>5</v>
      </c>
      <c r="D10" s="22"/>
      <c r="E10" s="22"/>
      <c r="F10" s="22"/>
      <c r="G10" s="22"/>
    </row>
    <row r="11" spans="1:7">
      <c r="A11" s="17"/>
      <c r="B11" s="17" t="s">
        <v>30</v>
      </c>
      <c r="C11" s="17" t="s">
        <v>31</v>
      </c>
      <c r="D11" s="17" t="s">
        <v>32</v>
      </c>
      <c r="E11" s="17" t="s">
        <v>39</v>
      </c>
      <c r="F11" s="17" t="s">
        <v>40</v>
      </c>
      <c r="G11" s="17" t="s">
        <v>33</v>
      </c>
    </row>
    <row r="12" spans="1:7">
      <c r="A12" s="12" t="s">
        <v>8</v>
      </c>
      <c r="B12" s="12" t="s">
        <v>34</v>
      </c>
      <c r="C12" s="12"/>
      <c r="D12" s="37"/>
      <c r="E12" s="121" t="s">
        <v>37</v>
      </c>
      <c r="F12" s="122"/>
      <c r="G12" s="123"/>
    </row>
    <row r="13" spans="1:7">
      <c r="A13" s="12" t="s">
        <v>9</v>
      </c>
      <c r="B13" s="12" t="s">
        <v>34</v>
      </c>
      <c r="C13" s="12"/>
      <c r="D13" s="37"/>
      <c r="E13" s="124" t="s">
        <v>35</v>
      </c>
      <c r="F13" s="122"/>
      <c r="G13" s="122"/>
    </row>
    <row r="14" spans="1:7">
      <c r="A14" s="12"/>
      <c r="B14" s="12"/>
      <c r="C14" s="12"/>
      <c r="D14" s="37"/>
      <c r="E14" s="15"/>
      <c r="F14" s="13"/>
      <c r="G14" s="13"/>
    </row>
    <row r="15" spans="1:7">
      <c r="A15" s="12" t="s">
        <v>10</v>
      </c>
      <c r="B15" s="12" t="s">
        <v>36</v>
      </c>
      <c r="C15" s="12"/>
      <c r="D15" s="37"/>
      <c r="E15" s="15">
        <v>0.2</v>
      </c>
      <c r="F15" s="13">
        <f>G15-D15</f>
        <v>0</v>
      </c>
      <c r="G15" s="13">
        <f>D15/(1-E15)</f>
        <v>0</v>
      </c>
    </row>
    <row r="16" spans="1:7">
      <c r="A16" s="12"/>
      <c r="B16" s="12" t="s">
        <v>34</v>
      </c>
      <c r="C16" s="12"/>
      <c r="D16" s="37"/>
      <c r="E16" s="125" t="s">
        <v>38</v>
      </c>
      <c r="F16" s="122"/>
      <c r="G16" s="123"/>
    </row>
    <row r="17" spans="1:7" ht="23.15" customHeight="1">
      <c r="A17" s="12"/>
      <c r="B17" s="12"/>
      <c r="C17" s="12"/>
      <c r="D17" s="37"/>
      <c r="E17" s="15"/>
      <c r="F17" s="13"/>
      <c r="G17" s="13"/>
    </row>
    <row r="18" spans="1:7">
      <c r="A18" s="12" t="s">
        <v>11</v>
      </c>
      <c r="B18" s="12" t="s">
        <v>36</v>
      </c>
      <c r="C18" s="12"/>
      <c r="D18" s="37"/>
      <c r="E18" s="15">
        <v>0.2</v>
      </c>
      <c r="F18" s="13">
        <f>G18-D18</f>
        <v>0</v>
      </c>
      <c r="G18" s="13">
        <f>D18/(1-E18)</f>
        <v>0</v>
      </c>
    </row>
    <row r="19" spans="1:7" ht="26.15" customHeight="1">
      <c r="A19" s="12"/>
      <c r="B19" s="12" t="s">
        <v>34</v>
      </c>
      <c r="C19" s="12"/>
      <c r="D19" s="37"/>
      <c r="E19" s="118" t="s">
        <v>41</v>
      </c>
      <c r="F19" s="119"/>
      <c r="G19" s="120"/>
    </row>
    <row r="20" spans="1:7" ht="35.15" customHeight="1">
      <c r="A20" s="12"/>
      <c r="B20" s="12"/>
      <c r="C20" s="12"/>
      <c r="D20" s="37"/>
      <c r="E20" s="15"/>
      <c r="F20" s="13"/>
      <c r="G20" s="13"/>
    </row>
    <row r="21" spans="1:7" ht="65.150000000000006" customHeight="1">
      <c r="A21" s="12" t="s">
        <v>12</v>
      </c>
      <c r="B21" s="12" t="s">
        <v>36</v>
      </c>
      <c r="C21" s="12"/>
      <c r="D21" s="37"/>
      <c r="E21" s="15">
        <v>0.2</v>
      </c>
      <c r="F21" s="13">
        <f>G21-D21</f>
        <v>0</v>
      </c>
      <c r="G21" s="13">
        <f>D21/(1-E21)</f>
        <v>0</v>
      </c>
    </row>
    <row r="22" spans="1:7">
      <c r="A22" s="12"/>
      <c r="B22" s="12" t="s">
        <v>70</v>
      </c>
      <c r="C22" s="12"/>
      <c r="D22" s="37"/>
      <c r="E22" s="15">
        <v>0.2</v>
      </c>
      <c r="F22" s="13">
        <f>G22-D22</f>
        <v>0</v>
      </c>
      <c r="G22" s="13">
        <f>D22/(1-E22)</f>
        <v>0</v>
      </c>
    </row>
  </sheetData>
  <mergeCells count="5">
    <mergeCell ref="A1:C1"/>
    <mergeCell ref="E19:G19"/>
    <mergeCell ref="E12:G12"/>
    <mergeCell ref="E13:G13"/>
    <mergeCell ref="E16:G16"/>
  </mergeCells>
  <phoneticPr fontId="13" type="noConversion"/>
  <pageMargins left="0.75" right="0.75" top="1" bottom="1" header="0.5" footer="0.5"/>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E_Document" ma:contentTypeID="0x0101003BE6F3BD37A8BE4A9CF9E5B20FCA83250071EBA79DB17911459006AEB9545E9A39" ma:contentTypeVersion="4" ma:contentTypeDescription="Records Management Custom Content Type" ma:contentTypeScope="" ma:versionID="164c3814e58e0242154403742afbba22">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5f16f19b899dd10521a2383cc9f8bb18"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0564f6d-f4e9-4717-b0a9-335a6a55b142}" ma:internalName="TaxCatchAll" ma:showField="CatchAllData" ma:web="3ec1df4a-be67-4c5c-bef0-91fe7137262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0564f6d-f4e9-4717-b0a9-335a6a55b142}" ma:internalName="TaxCatchAllLabel" ma:readOnly="true" ma:showField="CatchAllDataLabel" ma:web="3ec1df4a-be67-4c5c-bef0-91fe71372626">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Technology Commercialization (OTC)|b8acbd31-09a5-46c1-819e-a5c4f2ea244e"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Grant and cooperative agreement program management Records EVENT (GRS 1_2_010)|28fc826c-5c27-4e4c-8e12-814554ac4391"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Grant and cooperative agreement program management Records EVENT (GRS 1_2_010)</TermName>
          <TermId xmlns="http://schemas.microsoft.com/office/infopath/2007/PartnerControls">28fc826c-5c27-4e4c-8e12-814554ac4391</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Technology Commercialization (OTC)</TermName>
          <TermId xmlns="http://schemas.microsoft.com/office/infopath/2007/PartnerControls">b8acbd31-09a5-46c1-819e-a5c4f2ea244e</TermId>
        </TermInfo>
      </Terms>
    </l549fbc4080b4daf9a141105daaaac0d>
    <TaxCatchAll xmlns="0a20205c-0631-4ff0-81c6-46eee12fe7e9">
      <Value>4</Value>
      <Value>3</Value>
      <Value>1</Value>
    </TaxCatchAll>
  </documentManagement>
</p:properties>
</file>

<file path=customXml/itemProps1.xml><?xml version="1.0" encoding="utf-8"?>
<ds:datastoreItem xmlns:ds="http://schemas.openxmlformats.org/officeDocument/2006/customXml" ds:itemID="{412DE2E9-F6E1-41E9-80E8-40484D8C09B6}"/>
</file>

<file path=customXml/itemProps2.xml><?xml version="1.0" encoding="utf-8"?>
<ds:datastoreItem xmlns:ds="http://schemas.openxmlformats.org/officeDocument/2006/customXml" ds:itemID="{44743CFB-4655-4B67-AFD0-E1D5D2C40BC3}"/>
</file>

<file path=customXml/itemProps3.xml><?xml version="1.0" encoding="utf-8"?>
<ds:datastoreItem xmlns:ds="http://schemas.openxmlformats.org/officeDocument/2006/customXml" ds:itemID="{AADC7EB0-808F-4676-99CE-9B935303B427}"/>
</file>

<file path=customXml/itemProps4.xml><?xml version="1.0" encoding="utf-8"?>
<ds:datastoreItem xmlns:ds="http://schemas.openxmlformats.org/officeDocument/2006/customXml" ds:itemID="{2F9400DE-F7C3-4876-9CD3-0686FAABFF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 Forma Worksheet - EXAMPLE</vt:lpstr>
      <vt:lpstr>Pro Forma Worksheet - BLANK</vt:lpstr>
      <vt:lpstr>Assumptions</vt:lpstr>
    </vt:vector>
  </TitlesOfParts>
  <Company>Dawnbreaker,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Servo</dc:creator>
  <cp:lastModifiedBy>Rabke, Carol</cp:lastModifiedBy>
  <dcterms:created xsi:type="dcterms:W3CDTF">2005-05-22T03:07:52Z</dcterms:created>
  <dcterms:modified xsi:type="dcterms:W3CDTF">2024-11-20T03:31:41Z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0x0101003BE6F3BD37A8BE4A9CF9E5B20FCA83250071EBA79DB17911459006AEB9545E9A39</vt:lpwstr>
  </property>
  <property fmtid="{D5CDD505-2E9C-101B-9397-08002B2CF9AE}" pid="3" name="MediaServiceImageTags">
    <vt:lpwstr/>
  </property>
  <property fmtid="{D5CDD505-2E9C-101B-9397-08002B2CF9AE}" pid="4" name="lcf76f155ced4ddcb4097134ff3c332f">
    <vt:lpwstr/>
  </property>
  <property fmtid="{D5CDD505-2E9C-101B-9397-08002B2CF9AE}" pid="5" name="DOE_LifecycleState">
    <vt:lpwstr>1;#Draft|44aca65a-a2b8-4064-ac99-6d3b27b9c145</vt:lpwstr>
  </property>
  <property fmtid="{D5CDD505-2E9C-101B-9397-08002B2CF9AE}" pid="6" name="DOE_ProjectStatus">
    <vt:lpwstr/>
  </property>
  <property fmtid="{D5CDD505-2E9C-101B-9397-08002B2CF9AE}" pid="7" name="DOE_OwningOrg">
    <vt:lpwstr>4;#Office of Technology Commercialization (OTC)|b8acbd31-09a5-46c1-819e-a5c4f2ea244e</vt:lpwstr>
  </property>
  <property fmtid="{D5CDD505-2E9C-101B-9397-08002B2CF9AE}" pid="8" name="DOE_RecordsDispositionSchedule">
    <vt:lpwstr>3;#Grant and cooperative agreement program management Records EVENT (GRS 1_2_010)|28fc826c-5c27-4e4c-8e12-814554ac4391</vt:lpwstr>
  </property>
</Properties>
</file>